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90" yWindow="90" windowWidth="17085" windowHeight="7515" tabRatio="713"/>
  </bookViews>
  <sheets>
    <sheet name="Current Board" sheetId="5" r:id="rId1"/>
    <sheet name="Prior Board" sheetId="13" state="hidden" r:id="rId2"/>
    <sheet name="Point View" sheetId="16" state="hidden" r:id="rId3"/>
    <sheet name="Tiles Remaining" sheetId="4" state="hidden" r:id="rId4"/>
    <sheet name="Tile Availability" sheetId="6" state="hidden" r:id="rId5"/>
    <sheet name="Standard Board" sheetId="1" state="hidden" r:id="rId6"/>
    <sheet name="Standard Board Slots" sheetId="7" state="hidden" r:id="rId7"/>
    <sheet name="Standard Scrabble Tiles" sheetId="2" state="hidden" r:id="rId8"/>
    <sheet name="Draw" sheetId="8" state="hidden" r:id="rId9"/>
    <sheet name="Standard Board Scores" sheetId="14" state="hidden" r:id="rId10"/>
    <sheet name="Scorekeeping" sheetId="15" state="hidden" r:id="rId11"/>
  </sheets>
  <calcPr calcId="125725" calcOnSave="0"/>
</workbook>
</file>

<file path=xl/calcChain.xml><?xml version="1.0" encoding="utf-8"?>
<calcChain xmlns="http://schemas.openxmlformats.org/spreadsheetml/2006/main">
  <c r="R3" i="16"/>
  <c r="S3"/>
  <c r="T3"/>
  <c r="U3"/>
  <c r="V3"/>
  <c r="W3"/>
  <c r="X3"/>
  <c r="Y3"/>
  <c r="Z3"/>
  <c r="AA3"/>
  <c r="AB3"/>
  <c r="AC3"/>
  <c r="AD3"/>
  <c r="AE3"/>
  <c r="AF3"/>
  <c r="R4"/>
  <c r="S4"/>
  <c r="T4"/>
  <c r="U4"/>
  <c r="V4"/>
  <c r="W4"/>
  <c r="X4"/>
  <c r="Y4"/>
  <c r="Z4"/>
  <c r="AA4"/>
  <c r="AB4"/>
  <c r="AC4"/>
  <c r="AD4"/>
  <c r="AE4"/>
  <c r="AF4"/>
  <c r="R5"/>
  <c r="S5"/>
  <c r="T5"/>
  <c r="U5"/>
  <c r="V5"/>
  <c r="W5"/>
  <c r="X5"/>
  <c r="Y5"/>
  <c r="Z5"/>
  <c r="AA5"/>
  <c r="AB5"/>
  <c r="AC5"/>
  <c r="AD5"/>
  <c r="AE5"/>
  <c r="AF5"/>
  <c r="R6"/>
  <c r="S6"/>
  <c r="T6"/>
  <c r="U6"/>
  <c r="V6"/>
  <c r="W6"/>
  <c r="X6"/>
  <c r="Y6"/>
  <c r="Z6"/>
  <c r="AA6"/>
  <c r="AB6"/>
  <c r="AC6"/>
  <c r="AD6"/>
  <c r="AE6"/>
  <c r="AF6"/>
  <c r="R7"/>
  <c r="S7"/>
  <c r="T7"/>
  <c r="U7"/>
  <c r="V7"/>
  <c r="W7"/>
  <c r="X7"/>
  <c r="Y7"/>
  <c r="Z7"/>
  <c r="AA7"/>
  <c r="AB7"/>
  <c r="AC7"/>
  <c r="AD7"/>
  <c r="AE7"/>
  <c r="AF7"/>
  <c r="R8"/>
  <c r="S8"/>
  <c r="T8"/>
  <c r="U8"/>
  <c r="V8"/>
  <c r="W8"/>
  <c r="X8"/>
  <c r="Y8"/>
  <c r="Z8"/>
  <c r="AA8"/>
  <c r="AB8"/>
  <c r="AC8"/>
  <c r="AD8"/>
  <c r="AE8"/>
  <c r="AF8"/>
  <c r="R9"/>
  <c r="S9"/>
  <c r="T9"/>
  <c r="U9"/>
  <c r="V9"/>
  <c r="W9"/>
  <c r="X9"/>
  <c r="Y9"/>
  <c r="Z9"/>
  <c r="AA9"/>
  <c r="AB9"/>
  <c r="AC9"/>
  <c r="AD9"/>
  <c r="AE9"/>
  <c r="AF9"/>
  <c r="R10"/>
  <c r="S10"/>
  <c r="T10"/>
  <c r="U10"/>
  <c r="V10"/>
  <c r="W10"/>
  <c r="X10"/>
  <c r="Y10"/>
  <c r="Z10"/>
  <c r="AA10"/>
  <c r="AB10"/>
  <c r="AC10"/>
  <c r="AD10"/>
  <c r="AE10"/>
  <c r="AF10"/>
  <c r="R11"/>
  <c r="S11"/>
  <c r="T11"/>
  <c r="U11"/>
  <c r="V11"/>
  <c r="W11"/>
  <c r="X11"/>
  <c r="Y11"/>
  <c r="Z11"/>
  <c r="AA11"/>
  <c r="AB11"/>
  <c r="AC11"/>
  <c r="AD11"/>
  <c r="AE11"/>
  <c r="AF11"/>
  <c r="R12"/>
  <c r="S12"/>
  <c r="T12"/>
  <c r="U12"/>
  <c r="V12"/>
  <c r="W12"/>
  <c r="X12"/>
  <c r="Y12"/>
  <c r="Z12"/>
  <c r="AA12"/>
  <c r="AB12"/>
  <c r="AC12"/>
  <c r="AD12"/>
  <c r="AE12"/>
  <c r="AF12"/>
  <c r="R13"/>
  <c r="S13"/>
  <c r="T13"/>
  <c r="U13"/>
  <c r="V13"/>
  <c r="W13"/>
  <c r="X13"/>
  <c r="Y13"/>
  <c r="Z13"/>
  <c r="AA13"/>
  <c r="AB13"/>
  <c r="AC13"/>
  <c r="AD13"/>
  <c r="AE13"/>
  <c r="AF13"/>
  <c r="R14"/>
  <c r="S14"/>
  <c r="T14"/>
  <c r="U14"/>
  <c r="V14"/>
  <c r="W14"/>
  <c r="X14"/>
  <c r="Y14"/>
  <c r="Z14"/>
  <c r="AA14"/>
  <c r="AB14"/>
  <c r="AC14"/>
  <c r="AD14"/>
  <c r="AE14"/>
  <c r="AF14"/>
  <c r="R15"/>
  <c r="S15"/>
  <c r="T15"/>
  <c r="U15"/>
  <c r="V15"/>
  <c r="W15"/>
  <c r="X15"/>
  <c r="Y15"/>
  <c r="Z15"/>
  <c r="AA15"/>
  <c r="AB15"/>
  <c r="AC15"/>
  <c r="AD15"/>
  <c r="AE15"/>
  <c r="AF15"/>
  <c r="R16"/>
  <c r="S16"/>
  <c r="T16"/>
  <c r="U16"/>
  <c r="V16"/>
  <c r="W16"/>
  <c r="X16"/>
  <c r="Y16"/>
  <c r="Z16"/>
  <c r="AA16"/>
  <c r="AB16"/>
  <c r="AC16"/>
  <c r="AD16"/>
  <c r="AE16"/>
  <c r="AF16"/>
  <c r="S2"/>
  <c r="T2"/>
  <c r="U2"/>
  <c r="V2"/>
  <c r="W2"/>
  <c r="X2"/>
  <c r="Y2"/>
  <c r="Z2"/>
  <c r="AA2"/>
  <c r="AB2"/>
  <c r="AC2"/>
  <c r="AD2"/>
  <c r="AE2"/>
  <c r="AF2"/>
  <c r="R2"/>
  <c r="AC6" i="5"/>
  <c r="AD6"/>
  <c r="AC7"/>
  <c r="AD7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D5"/>
  <c r="AC5"/>
  <c r="AD4"/>
  <c r="AC4"/>
  <c r="L84" i="15"/>
  <c r="M84" s="1"/>
  <c r="N84" s="1"/>
  <c r="O84" s="1"/>
  <c r="P84" s="1"/>
  <c r="Q84" s="1"/>
  <c r="R84" s="1"/>
  <c r="S84" s="1"/>
  <c r="T84" s="1"/>
  <c r="U84" s="1"/>
  <c r="V84" s="1"/>
  <c r="W84" s="1"/>
  <c r="X84" s="1"/>
  <c r="Y84" s="1"/>
  <c r="L79"/>
  <c r="M79" s="1"/>
  <c r="N79" s="1"/>
  <c r="O79" s="1"/>
  <c r="P79" s="1"/>
  <c r="Q79" s="1"/>
  <c r="R79" s="1"/>
  <c r="S79" s="1"/>
  <c r="T79" s="1"/>
  <c r="U79" s="1"/>
  <c r="V79" s="1"/>
  <c r="W79" s="1"/>
  <c r="X79" s="1"/>
  <c r="Y79" s="1"/>
  <c r="L74"/>
  <c r="M74" s="1"/>
  <c r="N74" s="1"/>
  <c r="O74" s="1"/>
  <c r="P74" s="1"/>
  <c r="Q74" s="1"/>
  <c r="R74" s="1"/>
  <c r="S74" s="1"/>
  <c r="T74" s="1"/>
  <c r="U74" s="1"/>
  <c r="V74" s="1"/>
  <c r="W74" s="1"/>
  <c r="X74" s="1"/>
  <c r="Y74" s="1"/>
  <c r="L69"/>
  <c r="M69" s="1"/>
  <c r="N69" s="1"/>
  <c r="O69" s="1"/>
  <c r="P69" s="1"/>
  <c r="Q69" s="1"/>
  <c r="R69" s="1"/>
  <c r="S69" s="1"/>
  <c r="T69" s="1"/>
  <c r="U69" s="1"/>
  <c r="V69" s="1"/>
  <c r="W69" s="1"/>
  <c r="X69" s="1"/>
  <c r="Y69" s="1"/>
  <c r="AD17" i="5" l="1"/>
  <c r="AC17"/>
  <c r="K85" i="15"/>
  <c r="K80"/>
  <c r="K75"/>
  <c r="K70"/>
  <c r="F32"/>
  <c r="G32"/>
  <c r="H32"/>
  <c r="I32"/>
  <c r="J32"/>
  <c r="E32"/>
  <c r="F22"/>
  <c r="G22"/>
  <c r="H22"/>
  <c r="I22"/>
  <c r="J22"/>
  <c r="E22"/>
  <c r="S2" i="14"/>
  <c r="S213"/>
  <c r="S214"/>
  <c r="S215"/>
  <c r="S216"/>
  <c r="S217"/>
  <c r="S218"/>
  <c r="S219"/>
  <c r="S220"/>
  <c r="S221"/>
  <c r="S222"/>
  <c r="S223"/>
  <c r="S224"/>
  <c r="S225"/>
  <c r="S226"/>
  <c r="S198"/>
  <c r="S199"/>
  <c r="S200"/>
  <c r="S201"/>
  <c r="S202"/>
  <c r="S203"/>
  <c r="S204"/>
  <c r="S205"/>
  <c r="S206"/>
  <c r="S207"/>
  <c r="S208"/>
  <c r="S209"/>
  <c r="S210"/>
  <c r="S211"/>
  <c r="S183"/>
  <c r="S184"/>
  <c r="S185"/>
  <c r="S186"/>
  <c r="S187"/>
  <c r="S188"/>
  <c r="S189"/>
  <c r="S190"/>
  <c r="S191"/>
  <c r="S192"/>
  <c r="S193"/>
  <c r="S194"/>
  <c r="S195"/>
  <c r="S196"/>
  <c r="S168"/>
  <c r="S169"/>
  <c r="S170"/>
  <c r="S171"/>
  <c r="S172"/>
  <c r="S173"/>
  <c r="S174"/>
  <c r="S175"/>
  <c r="S176"/>
  <c r="S177"/>
  <c r="S178"/>
  <c r="S179"/>
  <c r="S180"/>
  <c r="S181"/>
  <c r="S153"/>
  <c r="S154"/>
  <c r="S155"/>
  <c r="S156"/>
  <c r="S157"/>
  <c r="S158"/>
  <c r="S159"/>
  <c r="S160"/>
  <c r="S161"/>
  <c r="S162"/>
  <c r="S163"/>
  <c r="S164"/>
  <c r="S165"/>
  <c r="S166"/>
  <c r="S138"/>
  <c r="S139"/>
  <c r="S140"/>
  <c r="S141"/>
  <c r="S142"/>
  <c r="S143"/>
  <c r="S144"/>
  <c r="S145"/>
  <c r="S146"/>
  <c r="S147"/>
  <c r="S148"/>
  <c r="S149"/>
  <c r="S150"/>
  <c r="S151"/>
  <c r="S123"/>
  <c r="S124"/>
  <c r="S125"/>
  <c r="S126"/>
  <c r="S127"/>
  <c r="S128"/>
  <c r="S129"/>
  <c r="S130"/>
  <c r="S131"/>
  <c r="S132"/>
  <c r="S133"/>
  <c r="S134"/>
  <c r="S135"/>
  <c r="S136"/>
  <c r="S108"/>
  <c r="S109"/>
  <c r="S110"/>
  <c r="S111"/>
  <c r="S112"/>
  <c r="S113"/>
  <c r="S114"/>
  <c r="S115"/>
  <c r="S116"/>
  <c r="S117"/>
  <c r="S118"/>
  <c r="S119"/>
  <c r="S120"/>
  <c r="S121"/>
  <c r="S93"/>
  <c r="S94"/>
  <c r="S95"/>
  <c r="S96"/>
  <c r="S97"/>
  <c r="S98"/>
  <c r="S99"/>
  <c r="S100"/>
  <c r="S101"/>
  <c r="S102"/>
  <c r="S103"/>
  <c r="S104"/>
  <c r="S105"/>
  <c r="S106"/>
  <c r="S78"/>
  <c r="S79"/>
  <c r="S80"/>
  <c r="S81"/>
  <c r="S82"/>
  <c r="S83"/>
  <c r="S84"/>
  <c r="S85"/>
  <c r="S86"/>
  <c r="S87"/>
  <c r="S88"/>
  <c r="S89"/>
  <c r="S90"/>
  <c r="S91"/>
  <c r="S63"/>
  <c r="S64"/>
  <c r="S65"/>
  <c r="S66"/>
  <c r="S67"/>
  <c r="S68"/>
  <c r="S69"/>
  <c r="S70"/>
  <c r="S71"/>
  <c r="S72"/>
  <c r="S73"/>
  <c r="S74"/>
  <c r="S75"/>
  <c r="S76"/>
  <c r="S48"/>
  <c r="S49"/>
  <c r="S50"/>
  <c r="S51"/>
  <c r="S52"/>
  <c r="S53"/>
  <c r="S54"/>
  <c r="S55"/>
  <c r="S56"/>
  <c r="S57"/>
  <c r="S58"/>
  <c r="S59"/>
  <c r="S60"/>
  <c r="S61"/>
  <c r="S33"/>
  <c r="S34"/>
  <c r="S35"/>
  <c r="S36"/>
  <c r="S37"/>
  <c r="S38"/>
  <c r="S39"/>
  <c r="S40"/>
  <c r="S41"/>
  <c r="S42"/>
  <c r="S43"/>
  <c r="S44"/>
  <c r="S45"/>
  <c r="S46"/>
  <c r="S18"/>
  <c r="S19"/>
  <c r="S20"/>
  <c r="S21"/>
  <c r="S22"/>
  <c r="S23"/>
  <c r="S24"/>
  <c r="S25"/>
  <c r="S26"/>
  <c r="S27"/>
  <c r="S28"/>
  <c r="S29"/>
  <c r="S30"/>
  <c r="S31"/>
  <c r="S212"/>
  <c r="S197"/>
  <c r="S182"/>
  <c r="S167"/>
  <c r="S152"/>
  <c r="S137"/>
  <c r="S122"/>
  <c r="S107"/>
  <c r="S92"/>
  <c r="S77"/>
  <c r="S62"/>
  <c r="S47"/>
  <c r="S32"/>
  <c r="S17"/>
  <c r="S3"/>
  <c r="S4"/>
  <c r="S5"/>
  <c r="S6"/>
  <c r="S7"/>
  <c r="S8"/>
  <c r="S9"/>
  <c r="S10"/>
  <c r="S11"/>
  <c r="S12"/>
  <c r="S13"/>
  <c r="S14"/>
  <c r="S15"/>
  <c r="S16"/>
  <c r="Z2" i="13" l="1"/>
  <c r="X2"/>
  <c r="V2"/>
  <c r="T2"/>
  <c r="AE3"/>
  <c r="AU3" s="1"/>
  <c r="AC3"/>
  <c r="AS3" s="1"/>
  <c r="AA3"/>
  <c r="AQ3" s="1"/>
  <c r="H11" i="8"/>
  <c r="G11"/>
  <c r="F11"/>
  <c r="E11"/>
  <c r="D11"/>
  <c r="C11"/>
  <c r="B11"/>
  <c r="R27" i="13"/>
  <c r="V27"/>
  <c r="W27"/>
  <c r="X27"/>
  <c r="S27"/>
  <c r="T27"/>
  <c r="U27"/>
  <c r="R3"/>
  <c r="AH3" s="1"/>
  <c r="S3"/>
  <c r="AI3" s="1"/>
  <c r="T3"/>
  <c r="AJ3" s="1"/>
  <c r="U3"/>
  <c r="AK3" s="1"/>
  <c r="V3"/>
  <c r="AL3" s="1"/>
  <c r="W3"/>
  <c r="AM3" s="1"/>
  <c r="X3"/>
  <c r="AN3" s="1"/>
  <c r="Y3"/>
  <c r="AO3" s="1"/>
  <c r="Z3"/>
  <c r="AP3" s="1"/>
  <c r="AB3"/>
  <c r="AR3" s="1"/>
  <c r="AD3"/>
  <c r="AT3" s="1"/>
  <c r="AF3"/>
  <c r="AV3" s="1"/>
  <c r="R4"/>
  <c r="AH4" s="1"/>
  <c r="S4"/>
  <c r="AI4" s="1"/>
  <c r="T4"/>
  <c r="AJ4" s="1"/>
  <c r="U4"/>
  <c r="AK4" s="1"/>
  <c r="V4"/>
  <c r="AL4" s="1"/>
  <c r="W4"/>
  <c r="AM4" s="1"/>
  <c r="X4"/>
  <c r="AN4" s="1"/>
  <c r="Y4"/>
  <c r="AO4" s="1"/>
  <c r="Z4"/>
  <c r="AP4" s="1"/>
  <c r="AA4"/>
  <c r="AQ4" s="1"/>
  <c r="AB4"/>
  <c r="AR4" s="1"/>
  <c r="AC4"/>
  <c r="AS4" s="1"/>
  <c r="AD4"/>
  <c r="AT4" s="1"/>
  <c r="AE4"/>
  <c r="AU4" s="1"/>
  <c r="AF4"/>
  <c r="AV4" s="1"/>
  <c r="R5"/>
  <c r="AH5" s="1"/>
  <c r="S5"/>
  <c r="AI5" s="1"/>
  <c r="T5"/>
  <c r="AJ5" s="1"/>
  <c r="U5"/>
  <c r="AK5" s="1"/>
  <c r="V5"/>
  <c r="AL5" s="1"/>
  <c r="W5"/>
  <c r="AM5" s="1"/>
  <c r="X5"/>
  <c r="AN5" s="1"/>
  <c r="Y5"/>
  <c r="AO5" s="1"/>
  <c r="Z5"/>
  <c r="AP5" s="1"/>
  <c r="AA5"/>
  <c r="AQ5" s="1"/>
  <c r="AB5"/>
  <c r="AR5" s="1"/>
  <c r="AC5"/>
  <c r="AS5" s="1"/>
  <c r="AD5"/>
  <c r="AT5" s="1"/>
  <c r="AE5"/>
  <c r="AU5" s="1"/>
  <c r="AF5"/>
  <c r="AV5" s="1"/>
  <c r="R6"/>
  <c r="AH6" s="1"/>
  <c r="S6"/>
  <c r="AI6" s="1"/>
  <c r="T6"/>
  <c r="AJ6" s="1"/>
  <c r="U6"/>
  <c r="AK6" s="1"/>
  <c r="V6"/>
  <c r="AL6" s="1"/>
  <c r="W6"/>
  <c r="AM6" s="1"/>
  <c r="X6"/>
  <c r="AN6" s="1"/>
  <c r="Y6"/>
  <c r="AO6" s="1"/>
  <c r="Z6"/>
  <c r="AP6" s="1"/>
  <c r="AA6"/>
  <c r="AQ6" s="1"/>
  <c r="AB6"/>
  <c r="AR6" s="1"/>
  <c r="AC6"/>
  <c r="AS6" s="1"/>
  <c r="AD6"/>
  <c r="AT6" s="1"/>
  <c r="AE6"/>
  <c r="AU6" s="1"/>
  <c r="AF6"/>
  <c r="AV6" s="1"/>
  <c r="R7"/>
  <c r="AH7" s="1"/>
  <c r="S7"/>
  <c r="AI7" s="1"/>
  <c r="T7"/>
  <c r="AJ7" s="1"/>
  <c r="U7"/>
  <c r="AK7" s="1"/>
  <c r="V7"/>
  <c r="AL7" s="1"/>
  <c r="W7"/>
  <c r="AM7" s="1"/>
  <c r="X7"/>
  <c r="AN7" s="1"/>
  <c r="Y7"/>
  <c r="AO7" s="1"/>
  <c r="Z7"/>
  <c r="AP7" s="1"/>
  <c r="AA7"/>
  <c r="AQ7" s="1"/>
  <c r="AB7"/>
  <c r="AR7" s="1"/>
  <c r="AC7"/>
  <c r="AS7" s="1"/>
  <c r="AD7"/>
  <c r="AT7" s="1"/>
  <c r="AE7"/>
  <c r="AU7" s="1"/>
  <c r="AF7"/>
  <c r="AV7" s="1"/>
  <c r="R8"/>
  <c r="AH8" s="1"/>
  <c r="S8"/>
  <c r="AI8" s="1"/>
  <c r="T8"/>
  <c r="AJ8" s="1"/>
  <c r="U8"/>
  <c r="AK8" s="1"/>
  <c r="V8"/>
  <c r="AL8" s="1"/>
  <c r="W8"/>
  <c r="AM8" s="1"/>
  <c r="X8"/>
  <c r="AN8" s="1"/>
  <c r="Y8"/>
  <c r="AO8" s="1"/>
  <c r="Z8"/>
  <c r="AP8" s="1"/>
  <c r="AA8"/>
  <c r="AQ8" s="1"/>
  <c r="AB8"/>
  <c r="AR8" s="1"/>
  <c r="AC8"/>
  <c r="AS8" s="1"/>
  <c r="AD8"/>
  <c r="AT8" s="1"/>
  <c r="AE8"/>
  <c r="AU8" s="1"/>
  <c r="AF8"/>
  <c r="AV8" s="1"/>
  <c r="R9"/>
  <c r="AH9" s="1"/>
  <c r="S9"/>
  <c r="AI9" s="1"/>
  <c r="T9"/>
  <c r="AJ9" s="1"/>
  <c r="U9"/>
  <c r="AK9" s="1"/>
  <c r="V9"/>
  <c r="AL9" s="1"/>
  <c r="W9"/>
  <c r="AM9" s="1"/>
  <c r="X9"/>
  <c r="AN9" s="1"/>
  <c r="Y9"/>
  <c r="AO9" s="1"/>
  <c r="Z9"/>
  <c r="AP9" s="1"/>
  <c r="AA9"/>
  <c r="AQ9" s="1"/>
  <c r="AB9"/>
  <c r="AR9" s="1"/>
  <c r="AC9"/>
  <c r="AS9" s="1"/>
  <c r="AD9"/>
  <c r="AT9" s="1"/>
  <c r="AE9"/>
  <c r="AU9" s="1"/>
  <c r="AF9"/>
  <c r="AV9" s="1"/>
  <c r="R10"/>
  <c r="AH10" s="1"/>
  <c r="S10"/>
  <c r="AI10" s="1"/>
  <c r="T10"/>
  <c r="AJ10" s="1"/>
  <c r="U10"/>
  <c r="AK10" s="1"/>
  <c r="V10"/>
  <c r="AL10" s="1"/>
  <c r="W10"/>
  <c r="AM10" s="1"/>
  <c r="X10"/>
  <c r="AN10" s="1"/>
  <c r="Y10"/>
  <c r="AO10" s="1"/>
  <c r="Z10"/>
  <c r="AP10" s="1"/>
  <c r="AA10"/>
  <c r="AQ10" s="1"/>
  <c r="AB10"/>
  <c r="AR10" s="1"/>
  <c r="AC10"/>
  <c r="AS10" s="1"/>
  <c r="AD10"/>
  <c r="AT10" s="1"/>
  <c r="AE10"/>
  <c r="AU10" s="1"/>
  <c r="AF10"/>
  <c r="AV10" s="1"/>
  <c r="R11"/>
  <c r="AH11" s="1"/>
  <c r="S11"/>
  <c r="AI11" s="1"/>
  <c r="T11"/>
  <c r="AJ11" s="1"/>
  <c r="U11"/>
  <c r="AK11" s="1"/>
  <c r="V11"/>
  <c r="AL11" s="1"/>
  <c r="W11"/>
  <c r="AM11" s="1"/>
  <c r="X11"/>
  <c r="AN11" s="1"/>
  <c r="Y11"/>
  <c r="AO11" s="1"/>
  <c r="Z11"/>
  <c r="AP11" s="1"/>
  <c r="AA11"/>
  <c r="AQ11" s="1"/>
  <c r="AB11"/>
  <c r="AR11" s="1"/>
  <c r="AC11"/>
  <c r="AS11" s="1"/>
  <c r="AD11"/>
  <c r="AT11" s="1"/>
  <c r="AE11"/>
  <c r="AU11" s="1"/>
  <c r="AF11"/>
  <c r="AV11" s="1"/>
  <c r="R12"/>
  <c r="AH12" s="1"/>
  <c r="S12"/>
  <c r="AI12" s="1"/>
  <c r="T12"/>
  <c r="AJ12" s="1"/>
  <c r="U12"/>
  <c r="AK12" s="1"/>
  <c r="V12"/>
  <c r="AL12" s="1"/>
  <c r="W12"/>
  <c r="AM12" s="1"/>
  <c r="X12"/>
  <c r="AN12" s="1"/>
  <c r="Y12"/>
  <c r="AO12" s="1"/>
  <c r="Z12"/>
  <c r="AP12" s="1"/>
  <c r="AA12"/>
  <c r="AQ12" s="1"/>
  <c r="AB12"/>
  <c r="AR12" s="1"/>
  <c r="AC12"/>
  <c r="AS12" s="1"/>
  <c r="AD12"/>
  <c r="AT12" s="1"/>
  <c r="AE12"/>
  <c r="AU12" s="1"/>
  <c r="AF12"/>
  <c r="AV12" s="1"/>
  <c r="R13"/>
  <c r="AH13" s="1"/>
  <c r="S13"/>
  <c r="AI13" s="1"/>
  <c r="T13"/>
  <c r="AJ13" s="1"/>
  <c r="U13"/>
  <c r="AK13" s="1"/>
  <c r="V13"/>
  <c r="AL13" s="1"/>
  <c r="W13"/>
  <c r="AM13" s="1"/>
  <c r="X13"/>
  <c r="AN13" s="1"/>
  <c r="Y13"/>
  <c r="AO13" s="1"/>
  <c r="Z13"/>
  <c r="AP13" s="1"/>
  <c r="AA13"/>
  <c r="AQ13" s="1"/>
  <c r="AB13"/>
  <c r="AR13" s="1"/>
  <c r="AC13"/>
  <c r="AS13" s="1"/>
  <c r="AD13"/>
  <c r="AT13" s="1"/>
  <c r="AE13"/>
  <c r="AU13" s="1"/>
  <c r="AF13"/>
  <c r="AV13" s="1"/>
  <c r="R14"/>
  <c r="AH14" s="1"/>
  <c r="S14"/>
  <c r="AI14" s="1"/>
  <c r="T14"/>
  <c r="AJ14" s="1"/>
  <c r="U14"/>
  <c r="AK14" s="1"/>
  <c r="V14"/>
  <c r="AL14" s="1"/>
  <c r="W14"/>
  <c r="AM14" s="1"/>
  <c r="X14"/>
  <c r="AN14" s="1"/>
  <c r="Y14"/>
  <c r="AO14" s="1"/>
  <c r="Z14"/>
  <c r="AP14" s="1"/>
  <c r="AA14"/>
  <c r="AQ14" s="1"/>
  <c r="AB14"/>
  <c r="AR14" s="1"/>
  <c r="AC14"/>
  <c r="AS14" s="1"/>
  <c r="AD14"/>
  <c r="AT14" s="1"/>
  <c r="AE14"/>
  <c r="AU14" s="1"/>
  <c r="AF14"/>
  <c r="AV14" s="1"/>
  <c r="R15"/>
  <c r="AH15" s="1"/>
  <c r="S15"/>
  <c r="AI15" s="1"/>
  <c r="T15"/>
  <c r="AJ15" s="1"/>
  <c r="U15"/>
  <c r="AK15" s="1"/>
  <c r="V15"/>
  <c r="AL15" s="1"/>
  <c r="W15"/>
  <c r="AM15" s="1"/>
  <c r="X15"/>
  <c r="AN15" s="1"/>
  <c r="Y15"/>
  <c r="AO15" s="1"/>
  <c r="Z15"/>
  <c r="AP15" s="1"/>
  <c r="AA15"/>
  <c r="AQ15" s="1"/>
  <c r="AB15"/>
  <c r="AR15" s="1"/>
  <c r="AC15"/>
  <c r="AS15" s="1"/>
  <c r="AD15"/>
  <c r="AT15" s="1"/>
  <c r="AE15"/>
  <c r="AU15" s="1"/>
  <c r="AF15"/>
  <c r="AV15" s="1"/>
  <c r="R16"/>
  <c r="AH16" s="1"/>
  <c r="S16"/>
  <c r="AI16" s="1"/>
  <c r="T16"/>
  <c r="AJ16" s="1"/>
  <c r="U16"/>
  <c r="AK16" s="1"/>
  <c r="V16"/>
  <c r="AL16" s="1"/>
  <c r="W16"/>
  <c r="AM16" s="1"/>
  <c r="X16"/>
  <c r="AN16" s="1"/>
  <c r="Y16"/>
  <c r="AO16" s="1"/>
  <c r="Z16"/>
  <c r="AP16" s="1"/>
  <c r="AA16"/>
  <c r="AQ16" s="1"/>
  <c r="AB16"/>
  <c r="AR16" s="1"/>
  <c r="AC16"/>
  <c r="AS16" s="1"/>
  <c r="AD16"/>
  <c r="AT16" s="1"/>
  <c r="AE16"/>
  <c r="AU16" s="1"/>
  <c r="AF16"/>
  <c r="AV16" s="1"/>
  <c r="S2"/>
  <c r="AI2" s="1"/>
  <c r="U2"/>
  <c r="AK2" s="1"/>
  <c r="W2"/>
  <c r="AM2" s="1"/>
  <c r="Y2"/>
  <c r="AO2" s="1"/>
  <c r="AA2"/>
  <c r="AQ2" s="1"/>
  <c r="AB2"/>
  <c r="AC2"/>
  <c r="AS2" s="1"/>
  <c r="AD2"/>
  <c r="AE2"/>
  <c r="AU2" s="1"/>
  <c r="AF2"/>
  <c r="R2"/>
  <c r="AL2" l="1"/>
  <c r="AM17" s="1"/>
  <c r="W17"/>
  <c r="AP2"/>
  <c r="AO17" s="1"/>
  <c r="Y17"/>
  <c r="AH2"/>
  <c r="AK17" s="1"/>
  <c r="U17"/>
  <c r="AV2"/>
  <c r="AB17"/>
  <c r="AT2"/>
  <c r="AQ17" s="1"/>
  <c r="AA17"/>
  <c r="AR2"/>
  <c r="AP17" s="1"/>
  <c r="Z17"/>
  <c r="AJ2"/>
  <c r="AL17" s="1"/>
  <c r="V17"/>
  <c r="AN2"/>
  <c r="AN17" s="1"/>
  <c r="X17"/>
  <c r="AR17"/>
  <c r="C20" i="8"/>
  <c r="D20"/>
  <c r="E20"/>
  <c r="F20"/>
  <c r="G20"/>
  <c r="H20"/>
  <c r="B20"/>
  <c r="AC17" i="13" l="1"/>
  <c r="AD17" s="1"/>
  <c r="AE17" s="1"/>
  <c r="AF17" s="1"/>
  <c r="V18" s="1"/>
  <c r="X20" s="1"/>
  <c r="J4" i="15" s="1"/>
  <c r="J5" s="1"/>
  <c r="AS17" i="13"/>
  <c r="AT17" s="1"/>
  <c r="AH20" s="1"/>
  <c r="AH21" s="1"/>
  <c r="AI20" s="1"/>
  <c r="U20" l="1"/>
  <c r="U24" s="1"/>
  <c r="D2" i="15"/>
  <c r="K11" s="1"/>
  <c r="T20" i="13"/>
  <c r="T24" s="1"/>
  <c r="V20"/>
  <c r="S20"/>
  <c r="S24" s="1"/>
  <c r="R20"/>
  <c r="D4" i="15" s="1"/>
  <c r="D5" s="1"/>
  <c r="W20" i="13"/>
  <c r="W24" s="1"/>
  <c r="W25" s="1"/>
  <c r="K3" i="15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X24" i="13"/>
  <c r="X25" s="1"/>
  <c r="E2" i="15"/>
  <c r="AI21" i="13"/>
  <c r="AJ20" s="1"/>
  <c r="F2" i="15" s="1"/>
  <c r="R24" i="13"/>
  <c r="G4" i="15"/>
  <c r="G5" s="1"/>
  <c r="V24" i="13"/>
  <c r="H4" i="15"/>
  <c r="H5" s="1"/>
  <c r="R26" i="13"/>
  <c r="V26"/>
  <c r="X26"/>
  <c r="W21"/>
  <c r="W23" s="1"/>
  <c r="G13" i="8" s="1"/>
  <c r="W6" i="5" s="1"/>
  <c r="W5" s="1"/>
  <c r="V25" i="13" l="1"/>
  <c r="R25"/>
  <c r="U25"/>
  <c r="T25"/>
  <c r="S25"/>
  <c r="R21"/>
  <c r="R23" s="1"/>
  <c r="B13" i="8" s="1"/>
  <c r="R6" i="5" s="1"/>
  <c r="R5" s="1"/>
  <c r="X21" i="13"/>
  <c r="X23" s="1"/>
  <c r="H22" i="8" s="1"/>
  <c r="X11" i="5" s="1"/>
  <c r="X10" s="1"/>
  <c r="E4" i="15"/>
  <c r="E5" s="1"/>
  <c r="W26" i="13"/>
  <c r="U26"/>
  <c r="S21"/>
  <c r="S23" s="1"/>
  <c r="C22" i="8" s="1"/>
  <c r="S11" i="5" s="1"/>
  <c r="S10" s="1"/>
  <c r="F4" i="15"/>
  <c r="F5" s="1"/>
  <c r="I4"/>
  <c r="I5" s="1"/>
  <c r="V21" i="13"/>
  <c r="V23" s="1"/>
  <c r="F13" i="8" s="1"/>
  <c r="V6" i="5" s="1"/>
  <c r="V5" s="1"/>
  <c r="U21" i="13"/>
  <c r="U23" s="1"/>
  <c r="E22" i="8" s="1"/>
  <c r="U11" i="5" s="1"/>
  <c r="U10" s="1"/>
  <c r="S26" i="13"/>
  <c r="T21"/>
  <c r="T23" s="1"/>
  <c r="D13" i="8" s="1"/>
  <c r="T6" i="5" s="1"/>
  <c r="T5" s="1"/>
  <c r="T26" i="13"/>
  <c r="D3" i="15"/>
  <c r="D28"/>
  <c r="K133" s="1"/>
  <c r="D22"/>
  <c r="K88" s="1"/>
  <c r="D16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D26"/>
  <c r="K98" s="1"/>
  <c r="L98" s="1"/>
  <c r="M98" s="1"/>
  <c r="N98" s="1"/>
  <c r="O98" s="1"/>
  <c r="P98" s="1"/>
  <c r="Q98" s="1"/>
  <c r="R98" s="1"/>
  <c r="S98" s="1"/>
  <c r="T98" s="1"/>
  <c r="U98" s="1"/>
  <c r="V98" s="1"/>
  <c r="W98" s="1"/>
  <c r="X98" s="1"/>
  <c r="Y98" s="1"/>
  <c r="D18"/>
  <c r="D32"/>
  <c r="K168" s="1"/>
  <c r="L168" s="1"/>
  <c r="M168" s="1"/>
  <c r="N168" s="1"/>
  <c r="O168" s="1"/>
  <c r="P168" s="1"/>
  <c r="Q168" s="1"/>
  <c r="R168" s="1"/>
  <c r="S168" s="1"/>
  <c r="T168" s="1"/>
  <c r="U168" s="1"/>
  <c r="V168" s="1"/>
  <c r="W168" s="1"/>
  <c r="X168" s="1"/>
  <c r="Y168" s="1"/>
  <c r="D9"/>
  <c r="K83" s="1"/>
  <c r="L88"/>
  <c r="M88" s="1"/>
  <c r="N88" s="1"/>
  <c r="O88" s="1"/>
  <c r="P88" s="1"/>
  <c r="Q88" s="1"/>
  <c r="R88" s="1"/>
  <c r="S88" s="1"/>
  <c r="T88" s="1"/>
  <c r="U88" s="1"/>
  <c r="V88" s="1"/>
  <c r="W88" s="1"/>
  <c r="X88" s="1"/>
  <c r="Y88" s="1"/>
  <c r="L1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E1"/>
  <c r="K4"/>
  <c r="D24"/>
  <c r="K53"/>
  <c r="E26"/>
  <c r="K103" s="1"/>
  <c r="E16"/>
  <c r="K23" s="1"/>
  <c r="D34"/>
  <c r="E18"/>
  <c r="K58" s="1"/>
  <c r="E28"/>
  <c r="E3"/>
  <c r="E7" s="1"/>
  <c r="D7"/>
  <c r="AJ21" i="13"/>
  <c r="AK20" s="1"/>
  <c r="AK21" s="1"/>
  <c r="AL20" s="1"/>
  <c r="H2" i="15" s="1"/>
  <c r="E34"/>
  <c r="F22" i="8"/>
  <c r="V11" i="5" s="1"/>
  <c r="V10" s="1"/>
  <c r="E13" i="8"/>
  <c r="U6" i="5" s="1"/>
  <c r="U5" s="1"/>
  <c r="G22" i="8"/>
  <c r="W11" i="5" s="1"/>
  <c r="W10" s="1"/>
  <c r="B22" i="8"/>
  <c r="R11" i="5" s="1"/>
  <c r="R10" s="1"/>
  <c r="D22" i="8" l="1"/>
  <c r="T11" i="5" s="1"/>
  <c r="T10" s="1"/>
  <c r="H13" i="8"/>
  <c r="X6" i="5" s="1"/>
  <c r="X5" s="1"/>
  <c r="C13" i="8"/>
  <c r="S6" i="5" s="1"/>
  <c r="S5" s="1"/>
  <c r="K104" i="15"/>
  <c r="L104" s="1"/>
  <c r="M104" s="1"/>
  <c r="N104" s="1"/>
  <c r="O104" s="1"/>
  <c r="P104" s="1"/>
  <c r="Q104" s="1"/>
  <c r="R104" s="1"/>
  <c r="S104" s="1"/>
  <c r="T104" s="1"/>
  <c r="U104" s="1"/>
  <c r="V104" s="1"/>
  <c r="W104" s="1"/>
  <c r="X104" s="1"/>
  <c r="Y104" s="1"/>
  <c r="K169"/>
  <c r="L169" s="1"/>
  <c r="M169" s="1"/>
  <c r="N169" s="1"/>
  <c r="O169" s="1"/>
  <c r="P169" s="1"/>
  <c r="Q169" s="1"/>
  <c r="R169" s="1"/>
  <c r="S169" s="1"/>
  <c r="T169" s="1"/>
  <c r="U169" s="1"/>
  <c r="V169" s="1"/>
  <c r="W169" s="1"/>
  <c r="X169" s="1"/>
  <c r="Y169" s="1"/>
  <c r="L133"/>
  <c r="M133" s="1"/>
  <c r="N133" s="1"/>
  <c r="O133" s="1"/>
  <c r="P133" s="1"/>
  <c r="Q133" s="1"/>
  <c r="R133" s="1"/>
  <c r="S133" s="1"/>
  <c r="T133" s="1"/>
  <c r="U133" s="1"/>
  <c r="V133" s="1"/>
  <c r="W133" s="1"/>
  <c r="X133" s="1"/>
  <c r="Y133" s="1"/>
  <c r="K134"/>
  <c r="L103"/>
  <c r="M103" s="1"/>
  <c r="N103" s="1"/>
  <c r="O103" s="1"/>
  <c r="P103" s="1"/>
  <c r="Q103" s="1"/>
  <c r="R103" s="1"/>
  <c r="S103" s="1"/>
  <c r="T103" s="1"/>
  <c r="U103" s="1"/>
  <c r="V103" s="1"/>
  <c r="W103" s="1"/>
  <c r="X103" s="1"/>
  <c r="Y103" s="1"/>
  <c r="K99"/>
  <c r="L99" s="1"/>
  <c r="M99" s="1"/>
  <c r="N99" s="1"/>
  <c r="O99" s="1"/>
  <c r="P99" s="1"/>
  <c r="Q99" s="1"/>
  <c r="R99" s="1"/>
  <c r="S99" s="1"/>
  <c r="T99" s="1"/>
  <c r="U99" s="1"/>
  <c r="V99" s="1"/>
  <c r="W99" s="1"/>
  <c r="X99" s="1"/>
  <c r="Y99" s="1"/>
  <c r="K73"/>
  <c r="K78"/>
  <c r="K89"/>
  <c r="L89" s="1"/>
  <c r="M89" s="1"/>
  <c r="N89" s="1"/>
  <c r="O89" s="1"/>
  <c r="P89" s="1"/>
  <c r="Q89" s="1"/>
  <c r="R89" s="1"/>
  <c r="S89" s="1"/>
  <c r="T89" s="1"/>
  <c r="U89" s="1"/>
  <c r="V89" s="1"/>
  <c r="W89" s="1"/>
  <c r="X89" s="1"/>
  <c r="Y89" s="1"/>
  <c r="K68"/>
  <c r="L58"/>
  <c r="M58" s="1"/>
  <c r="N58" s="1"/>
  <c r="O58" s="1"/>
  <c r="P58" s="1"/>
  <c r="Q58" s="1"/>
  <c r="R58" s="1"/>
  <c r="S58" s="1"/>
  <c r="T58" s="1"/>
  <c r="U58" s="1"/>
  <c r="V58" s="1"/>
  <c r="W58" s="1"/>
  <c r="X58" s="1"/>
  <c r="Y58" s="1"/>
  <c r="K59"/>
  <c r="L53"/>
  <c r="M53" s="1"/>
  <c r="N53" s="1"/>
  <c r="O53" s="1"/>
  <c r="P53" s="1"/>
  <c r="Q53" s="1"/>
  <c r="R53" s="1"/>
  <c r="S53" s="1"/>
  <c r="T53" s="1"/>
  <c r="U53" s="1"/>
  <c r="V53" s="1"/>
  <c r="W53" s="1"/>
  <c r="X53" s="1"/>
  <c r="Y53" s="1"/>
  <c r="K54"/>
  <c r="L23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K24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K19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K138"/>
  <c r="K139" s="1"/>
  <c r="H16"/>
  <c r="K38" s="1"/>
  <c r="K39" s="1"/>
  <c r="G2"/>
  <c r="F26"/>
  <c r="F28"/>
  <c r="H26"/>
  <c r="H28"/>
  <c r="E24"/>
  <c r="G18"/>
  <c r="F16"/>
  <c r="K28" s="1"/>
  <c r="K29" s="1"/>
  <c r="F18"/>
  <c r="F3"/>
  <c r="F7" s="1"/>
  <c r="AL21" i="13"/>
  <c r="AM20" s="1"/>
  <c r="I2" i="15" s="1"/>
  <c r="D4" i="4"/>
  <c r="E4" s="1"/>
  <c r="D7" i="6" s="1"/>
  <c r="D12" i="4"/>
  <c r="E12" s="1"/>
  <c r="D46" i="6" s="1"/>
  <c r="D20" i="4"/>
  <c r="E20" s="1"/>
  <c r="D73" i="6" s="1"/>
  <c r="D23" i="4" l="1"/>
  <c r="E23" s="1"/>
  <c r="D87" i="6" s="1"/>
  <c r="D29" i="4"/>
  <c r="E29" s="1"/>
  <c r="D101" i="6" s="1"/>
  <c r="D14" i="4"/>
  <c r="E14" s="1"/>
  <c r="D50" i="6" s="1"/>
  <c r="D7" i="4"/>
  <c r="E7" s="1"/>
  <c r="D17" i="6" s="1"/>
  <c r="B15" i="8"/>
  <c r="D5" i="4"/>
  <c r="E5" s="1"/>
  <c r="D14" i="6" s="1"/>
  <c r="D25" i="4"/>
  <c r="E25" s="1"/>
  <c r="D94" i="6" s="1"/>
  <c r="D27" i="4"/>
  <c r="E27" s="1"/>
  <c r="D98" i="6" s="1"/>
  <c r="D8" i="4"/>
  <c r="E8" s="1"/>
  <c r="D31" i="6" s="1"/>
  <c r="D28" i="4"/>
  <c r="E28" s="1"/>
  <c r="D100" i="6" s="1"/>
  <c r="D22" i="4"/>
  <c r="E22" s="1"/>
  <c r="D83" i="6" s="1"/>
  <c r="B6" i="8"/>
  <c r="D3" i="4"/>
  <c r="E3" s="1"/>
  <c r="D3" i="6" s="1"/>
  <c r="D17" i="4"/>
  <c r="E17" s="1"/>
  <c r="D62" i="6" s="1"/>
  <c r="D13" i="4"/>
  <c r="E13" s="1"/>
  <c r="D49" i="6" s="1"/>
  <c r="D24" i="4"/>
  <c r="E24" s="1"/>
  <c r="D90" i="6" s="1"/>
  <c r="D6" i="4"/>
  <c r="E6" s="1"/>
  <c r="D15" i="6" s="1"/>
  <c r="D15" i="4"/>
  <c r="E15" s="1"/>
  <c r="D53" i="6" s="1"/>
  <c r="D19" i="4"/>
  <c r="E19" s="1"/>
  <c r="D71" i="6" s="1"/>
  <c r="D10" i="4"/>
  <c r="E10" s="1"/>
  <c r="D35" i="6" s="1"/>
  <c r="D18" i="4"/>
  <c r="E18" s="1"/>
  <c r="D69" i="6" s="1"/>
  <c r="D9" i="4"/>
  <c r="E9" s="1"/>
  <c r="D34" i="6" s="1"/>
  <c r="D26" i="4"/>
  <c r="E26" s="1"/>
  <c r="D96" i="6" s="1"/>
  <c r="D16" i="4"/>
  <c r="E16" s="1"/>
  <c r="D55" i="6" s="1"/>
  <c r="D21" i="4"/>
  <c r="E21" s="1"/>
  <c r="D76" i="6" s="1"/>
  <c r="D11" i="4"/>
  <c r="E11" s="1"/>
  <c r="D39" i="6" s="1"/>
  <c r="K135" i="15"/>
  <c r="L54"/>
  <c r="M54" s="1"/>
  <c r="N54" s="1"/>
  <c r="O54" s="1"/>
  <c r="P54" s="1"/>
  <c r="Q54" s="1"/>
  <c r="R54" s="1"/>
  <c r="S54" s="1"/>
  <c r="T54" s="1"/>
  <c r="U54" s="1"/>
  <c r="V54" s="1"/>
  <c r="W54" s="1"/>
  <c r="X54" s="1"/>
  <c r="Y54" s="1"/>
  <c r="L59"/>
  <c r="M59" s="1"/>
  <c r="N59" s="1"/>
  <c r="O59" s="1"/>
  <c r="P59" s="1"/>
  <c r="Q59" s="1"/>
  <c r="R59" s="1"/>
  <c r="S59" s="1"/>
  <c r="T59" s="1"/>
  <c r="U59" s="1"/>
  <c r="V59" s="1"/>
  <c r="W59" s="1"/>
  <c r="X59" s="1"/>
  <c r="Y59" s="1"/>
  <c r="L134"/>
  <c r="L138"/>
  <c r="M138" s="1"/>
  <c r="N138" s="1"/>
  <c r="O138" s="1"/>
  <c r="P138" s="1"/>
  <c r="Q138" s="1"/>
  <c r="R138" s="1"/>
  <c r="S138" s="1"/>
  <c r="T138" s="1"/>
  <c r="U138" s="1"/>
  <c r="V138" s="1"/>
  <c r="W138" s="1"/>
  <c r="X138" s="1"/>
  <c r="Y138" s="1"/>
  <c r="L38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L28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H1"/>
  <c r="G1"/>
  <c r="F1"/>
  <c r="D82" i="6"/>
  <c r="D60"/>
  <c r="K118" i="15"/>
  <c r="K119" s="1"/>
  <c r="K153"/>
  <c r="K154" s="1"/>
  <c r="K143"/>
  <c r="K144" s="1"/>
  <c r="K63"/>
  <c r="K64" s="1"/>
  <c r="K108"/>
  <c r="K109" s="1"/>
  <c r="F34"/>
  <c r="G16"/>
  <c r="K33" s="1"/>
  <c r="H34"/>
  <c r="I16"/>
  <c r="K43" s="1"/>
  <c r="F24"/>
  <c r="G28"/>
  <c r="G24"/>
  <c r="G3"/>
  <c r="G7" s="1"/>
  <c r="G26"/>
  <c r="G34"/>
  <c r="I26"/>
  <c r="K123" s="1"/>
  <c r="K124" s="1"/>
  <c r="I28"/>
  <c r="H18"/>
  <c r="H3"/>
  <c r="H7" s="1"/>
  <c r="H24"/>
  <c r="AM21" i="13"/>
  <c r="AN20" s="1"/>
  <c r="J2" i="15" s="1"/>
  <c r="D38" i="6"/>
  <c r="U13" i="5"/>
  <c r="B1" i="8" s="1"/>
  <c r="B3" s="1"/>
  <c r="D99" i="6"/>
  <c r="D32"/>
  <c r="D93"/>
  <c r="D91"/>
  <c r="D8"/>
  <c r="D19"/>
  <c r="D26"/>
  <c r="D18"/>
  <c r="D6"/>
  <c r="D48"/>
  <c r="D29"/>
  <c r="D20"/>
  <c r="D52"/>
  <c r="D61"/>
  <c r="D92"/>
  <c r="D11"/>
  <c r="D12"/>
  <c r="D5"/>
  <c r="D4"/>
  <c r="D40"/>
  <c r="D43"/>
  <c r="D10"/>
  <c r="D28"/>
  <c r="D9"/>
  <c r="D56"/>
  <c r="D57"/>
  <c r="D58"/>
  <c r="D59"/>
  <c r="D33"/>
  <c r="D36"/>
  <c r="D37"/>
  <c r="D84"/>
  <c r="D51"/>
  <c r="D54"/>
  <c r="D41"/>
  <c r="D45"/>
  <c r="D47"/>
  <c r="D44"/>
  <c r="D42"/>
  <c r="D13"/>
  <c r="D85"/>
  <c r="D86" l="1"/>
  <c r="D88"/>
  <c r="D22"/>
  <c r="D23"/>
  <c r="D89"/>
  <c r="D75"/>
  <c r="D95"/>
  <c r="D25"/>
  <c r="D81"/>
  <c r="D24"/>
  <c r="D21"/>
  <c r="D80"/>
  <c r="D27"/>
  <c r="D30"/>
  <c r="D2"/>
  <c r="D78"/>
  <c r="D70"/>
  <c r="D97"/>
  <c r="D77"/>
  <c r="D72"/>
  <c r="D63"/>
  <c r="D68"/>
  <c r="D16"/>
  <c r="D67"/>
  <c r="D65"/>
  <c r="D74"/>
  <c r="D66"/>
  <c r="D79"/>
  <c r="D64"/>
  <c r="L139" i="15"/>
  <c r="M139" s="1"/>
  <c r="N139" s="1"/>
  <c r="O139" s="1"/>
  <c r="P139" s="1"/>
  <c r="Q139" s="1"/>
  <c r="R139" s="1"/>
  <c r="S139" s="1"/>
  <c r="T139" s="1"/>
  <c r="U139" s="1"/>
  <c r="V139" s="1"/>
  <c r="W139" s="1"/>
  <c r="X139" s="1"/>
  <c r="Y139" s="1"/>
  <c r="M134"/>
  <c r="L135"/>
  <c r="J1"/>
  <c r="L29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L39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L123"/>
  <c r="L124" s="1"/>
  <c r="L118"/>
  <c r="L119" s="1"/>
  <c r="L108"/>
  <c r="M108" s="1"/>
  <c r="N108" s="1"/>
  <c r="O108" s="1"/>
  <c r="P108" s="1"/>
  <c r="Q108" s="1"/>
  <c r="R108" s="1"/>
  <c r="S108" s="1"/>
  <c r="T108" s="1"/>
  <c r="U108" s="1"/>
  <c r="V108" s="1"/>
  <c r="W108" s="1"/>
  <c r="X108" s="1"/>
  <c r="Y108" s="1"/>
  <c r="L43"/>
  <c r="M43" s="1"/>
  <c r="N43" s="1"/>
  <c r="O43" s="1"/>
  <c r="P43" s="1"/>
  <c r="Q43" s="1"/>
  <c r="R43" s="1"/>
  <c r="S43" s="1"/>
  <c r="T43" s="1"/>
  <c r="U43" s="1"/>
  <c r="V43" s="1"/>
  <c r="W43" s="1"/>
  <c r="X43" s="1"/>
  <c r="Y43" s="1"/>
  <c r="K44"/>
  <c r="L44" s="1"/>
  <c r="M44" s="1"/>
  <c r="N44" s="1"/>
  <c r="O44" s="1"/>
  <c r="P44" s="1"/>
  <c r="Q44" s="1"/>
  <c r="R44" s="1"/>
  <c r="S44" s="1"/>
  <c r="T44" s="1"/>
  <c r="U44" s="1"/>
  <c r="V44" s="1"/>
  <c r="W44" s="1"/>
  <c r="X44" s="1"/>
  <c r="Y44" s="1"/>
  <c r="L33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K34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L153"/>
  <c r="M153" s="1"/>
  <c r="N153" s="1"/>
  <c r="O153" s="1"/>
  <c r="P153" s="1"/>
  <c r="Q153" s="1"/>
  <c r="R153" s="1"/>
  <c r="S153" s="1"/>
  <c r="T153" s="1"/>
  <c r="U153" s="1"/>
  <c r="V153" s="1"/>
  <c r="W153" s="1"/>
  <c r="X153" s="1"/>
  <c r="Y153" s="1"/>
  <c r="L143"/>
  <c r="M143" s="1"/>
  <c r="N143" s="1"/>
  <c r="O143" s="1"/>
  <c r="P143" s="1"/>
  <c r="Q143" s="1"/>
  <c r="R143" s="1"/>
  <c r="S143" s="1"/>
  <c r="T143" s="1"/>
  <c r="U143" s="1"/>
  <c r="V143" s="1"/>
  <c r="W143" s="1"/>
  <c r="X143" s="1"/>
  <c r="Y143" s="1"/>
  <c r="L63"/>
  <c r="M63" s="1"/>
  <c r="N63" s="1"/>
  <c r="O63" s="1"/>
  <c r="P63" s="1"/>
  <c r="Q63" s="1"/>
  <c r="R63" s="1"/>
  <c r="S63" s="1"/>
  <c r="T63" s="1"/>
  <c r="U63" s="1"/>
  <c r="V63" s="1"/>
  <c r="W63" s="1"/>
  <c r="X63" s="1"/>
  <c r="Y63" s="1"/>
  <c r="I1"/>
  <c r="L4"/>
  <c r="M4"/>
  <c r="N4"/>
  <c r="O4"/>
  <c r="P4"/>
  <c r="J16"/>
  <c r="K48" s="1"/>
  <c r="K49" s="1"/>
  <c r="K113"/>
  <c r="K114" s="1"/>
  <c r="K158"/>
  <c r="K159" s="1"/>
  <c r="K148"/>
  <c r="K149" s="1"/>
  <c r="J28"/>
  <c r="J34"/>
  <c r="I34"/>
  <c r="J24"/>
  <c r="J26"/>
  <c r="K128" s="1"/>
  <c r="K129" s="1"/>
  <c r="I18"/>
  <c r="I3"/>
  <c r="I7" s="1"/>
  <c r="AN21" i="13"/>
  <c r="G99" i="6"/>
  <c r="G79"/>
  <c r="G62"/>
  <c r="G6"/>
  <c r="G72"/>
  <c r="G45"/>
  <c r="G35" l="1"/>
  <c r="G8"/>
  <c r="G56"/>
  <c r="G21"/>
  <c r="G70"/>
  <c r="G66"/>
  <c r="G101"/>
  <c r="G85"/>
  <c r="G50"/>
  <c r="G49"/>
  <c r="G68"/>
  <c r="G96"/>
  <c r="G23"/>
  <c r="G12"/>
  <c r="G9"/>
  <c r="G88"/>
  <c r="G54"/>
  <c r="G7"/>
  <c r="G18"/>
  <c r="G100"/>
  <c r="G4"/>
  <c r="G73"/>
  <c r="G46"/>
  <c r="G15"/>
  <c r="G37"/>
  <c r="G67"/>
  <c r="G77"/>
  <c r="G30"/>
  <c r="G42"/>
  <c r="G53"/>
  <c r="G69"/>
  <c r="G5"/>
  <c r="G95"/>
  <c r="G22"/>
  <c r="G71"/>
  <c r="G80"/>
  <c r="G65"/>
  <c r="G11"/>
  <c r="G34"/>
  <c r="G20"/>
  <c r="G92"/>
  <c r="G76"/>
  <c r="G14"/>
  <c r="G97"/>
  <c r="G64"/>
  <c r="G29"/>
  <c r="G3"/>
  <c r="G60"/>
  <c r="G93"/>
  <c r="G38"/>
  <c r="G41"/>
  <c r="G51"/>
  <c r="G94"/>
  <c r="G86"/>
  <c r="G25"/>
  <c r="G28"/>
  <c r="G47"/>
  <c r="G55"/>
  <c r="G26"/>
  <c r="G2"/>
  <c r="G16"/>
  <c r="G63"/>
  <c r="G89"/>
  <c r="G82"/>
  <c r="G98"/>
  <c r="G81"/>
  <c r="G48"/>
  <c r="G27"/>
  <c r="G78"/>
  <c r="G52"/>
  <c r="G19"/>
  <c r="G10"/>
  <c r="G39"/>
  <c r="G59"/>
  <c r="G43"/>
  <c r="G44"/>
  <c r="G13"/>
  <c r="G33"/>
  <c r="G75"/>
  <c r="G84"/>
  <c r="G32"/>
  <c r="G17"/>
  <c r="G31"/>
  <c r="G90"/>
  <c r="G61"/>
  <c r="G40"/>
  <c r="G74"/>
  <c r="G57"/>
  <c r="G24"/>
  <c r="G91"/>
  <c r="G58"/>
  <c r="G87"/>
  <c r="G36"/>
  <c r="G83"/>
  <c r="L144" i="15"/>
  <c r="M144" s="1"/>
  <c r="N144" s="1"/>
  <c r="O144" s="1"/>
  <c r="P144" s="1"/>
  <c r="Q144" s="1"/>
  <c r="R144" s="1"/>
  <c r="S144" s="1"/>
  <c r="T144" s="1"/>
  <c r="U144" s="1"/>
  <c r="V144" s="1"/>
  <c r="W144" s="1"/>
  <c r="X144" s="1"/>
  <c r="Y144" s="1"/>
  <c r="L154"/>
  <c r="M154" s="1"/>
  <c r="N154" s="1"/>
  <c r="O154" s="1"/>
  <c r="P154" s="1"/>
  <c r="Q154" s="1"/>
  <c r="R154" s="1"/>
  <c r="S154" s="1"/>
  <c r="T154" s="1"/>
  <c r="U154" s="1"/>
  <c r="V154" s="1"/>
  <c r="W154" s="1"/>
  <c r="X154" s="1"/>
  <c r="Y154" s="1"/>
  <c r="N134"/>
  <c r="M135"/>
  <c r="L109"/>
  <c r="M109" s="1"/>
  <c r="N109" s="1"/>
  <c r="O109" s="1"/>
  <c r="P109" s="1"/>
  <c r="Q109" s="1"/>
  <c r="R109" s="1"/>
  <c r="S109" s="1"/>
  <c r="T109" s="1"/>
  <c r="U109" s="1"/>
  <c r="V109" s="1"/>
  <c r="W109" s="1"/>
  <c r="X109" s="1"/>
  <c r="Y109" s="1"/>
  <c r="K5"/>
  <c r="L64"/>
  <c r="M64" s="1"/>
  <c r="N64" s="1"/>
  <c r="O64" s="1"/>
  <c r="P64" s="1"/>
  <c r="Q64" s="1"/>
  <c r="R64" s="1"/>
  <c r="S64" s="1"/>
  <c r="T64" s="1"/>
  <c r="U64" s="1"/>
  <c r="V64" s="1"/>
  <c r="W64" s="1"/>
  <c r="X64" s="1"/>
  <c r="Y64" s="1"/>
  <c r="M123"/>
  <c r="M124" s="1"/>
  <c r="M118"/>
  <c r="M119" s="1"/>
  <c r="L158"/>
  <c r="M158" s="1"/>
  <c r="N158" s="1"/>
  <c r="O158" s="1"/>
  <c r="P158" s="1"/>
  <c r="Q158" s="1"/>
  <c r="R158" s="1"/>
  <c r="S158" s="1"/>
  <c r="T158" s="1"/>
  <c r="U158" s="1"/>
  <c r="V158" s="1"/>
  <c r="W158" s="1"/>
  <c r="X158" s="1"/>
  <c r="Y158" s="1"/>
  <c r="L128"/>
  <c r="L129" s="1"/>
  <c r="L113"/>
  <c r="M113" s="1"/>
  <c r="N113" s="1"/>
  <c r="O113" s="1"/>
  <c r="P113" s="1"/>
  <c r="Q113" s="1"/>
  <c r="R113" s="1"/>
  <c r="S113" s="1"/>
  <c r="T113" s="1"/>
  <c r="U113" s="1"/>
  <c r="V113" s="1"/>
  <c r="W113" s="1"/>
  <c r="X113" s="1"/>
  <c r="Y113" s="1"/>
  <c r="L148"/>
  <c r="M148" s="1"/>
  <c r="N148" s="1"/>
  <c r="O148" s="1"/>
  <c r="P148" s="1"/>
  <c r="Q148" s="1"/>
  <c r="R148" s="1"/>
  <c r="S148" s="1"/>
  <c r="T148" s="1"/>
  <c r="U148" s="1"/>
  <c r="V148" s="1"/>
  <c r="W148" s="1"/>
  <c r="X148" s="1"/>
  <c r="Y148" s="1"/>
  <c r="L48"/>
  <c r="M48" s="1"/>
  <c r="N48" s="1"/>
  <c r="O48" s="1"/>
  <c r="P48" s="1"/>
  <c r="Q48" s="1"/>
  <c r="R48" s="1"/>
  <c r="S48" s="1"/>
  <c r="T48" s="1"/>
  <c r="U48" s="1"/>
  <c r="V48" s="1"/>
  <c r="W48" s="1"/>
  <c r="X48" s="1"/>
  <c r="Y48" s="1"/>
  <c r="Q4"/>
  <c r="K163"/>
  <c r="K164" s="1"/>
  <c r="L75"/>
  <c r="L70"/>
  <c r="K173"/>
  <c r="I24"/>
  <c r="K93" s="1"/>
  <c r="K94" s="1"/>
  <c r="J18"/>
  <c r="J3"/>
  <c r="J7" s="1"/>
  <c r="D8" s="1"/>
  <c r="G21" i="8"/>
  <c r="F12"/>
  <c r="E21"/>
  <c r="F21"/>
  <c r="H12"/>
  <c r="G12" l="1"/>
  <c r="C21"/>
  <c r="D21"/>
  <c r="B21"/>
  <c r="E12"/>
  <c r="C12"/>
  <c r="D12"/>
  <c r="B12"/>
  <c r="H21"/>
  <c r="L159" i="15"/>
  <c r="M159" s="1"/>
  <c r="N159" s="1"/>
  <c r="O159" s="1"/>
  <c r="P159" s="1"/>
  <c r="Q159" s="1"/>
  <c r="R159" s="1"/>
  <c r="S159" s="1"/>
  <c r="T159" s="1"/>
  <c r="U159" s="1"/>
  <c r="V159" s="1"/>
  <c r="W159" s="1"/>
  <c r="X159" s="1"/>
  <c r="Y159" s="1"/>
  <c r="L149"/>
  <c r="M149" s="1"/>
  <c r="N149" s="1"/>
  <c r="O149" s="1"/>
  <c r="P149" s="1"/>
  <c r="Q149" s="1"/>
  <c r="R149" s="1"/>
  <c r="S149" s="1"/>
  <c r="T149" s="1"/>
  <c r="U149" s="1"/>
  <c r="V149" s="1"/>
  <c r="W149" s="1"/>
  <c r="X149" s="1"/>
  <c r="Y149" s="1"/>
  <c r="O134"/>
  <c r="N135"/>
  <c r="L114"/>
  <c r="M114" s="1"/>
  <c r="N114" s="1"/>
  <c r="O114" s="1"/>
  <c r="P114" s="1"/>
  <c r="Q114" s="1"/>
  <c r="R114" s="1"/>
  <c r="S114" s="1"/>
  <c r="T114" s="1"/>
  <c r="U114" s="1"/>
  <c r="V114" s="1"/>
  <c r="W114" s="1"/>
  <c r="X114" s="1"/>
  <c r="Y114" s="1"/>
  <c r="L49"/>
  <c r="M49" s="1"/>
  <c r="N49" s="1"/>
  <c r="O49" s="1"/>
  <c r="P49" s="1"/>
  <c r="Q49" s="1"/>
  <c r="R49" s="1"/>
  <c r="S49" s="1"/>
  <c r="T49" s="1"/>
  <c r="U49" s="1"/>
  <c r="V49" s="1"/>
  <c r="W49" s="1"/>
  <c r="X49" s="1"/>
  <c r="Y49" s="1"/>
  <c r="N123"/>
  <c r="N124" s="1"/>
  <c r="O124" s="1"/>
  <c r="P124" s="1"/>
  <c r="Q124" s="1"/>
  <c r="R124" s="1"/>
  <c r="S124" s="1"/>
  <c r="T124" s="1"/>
  <c r="U124" s="1"/>
  <c r="V124" s="1"/>
  <c r="W124" s="1"/>
  <c r="X124" s="1"/>
  <c r="Y124" s="1"/>
  <c r="N118"/>
  <c r="N119" s="1"/>
  <c r="O119" s="1"/>
  <c r="P119" s="1"/>
  <c r="Q119" s="1"/>
  <c r="R119" s="1"/>
  <c r="S119" s="1"/>
  <c r="T119" s="1"/>
  <c r="U119" s="1"/>
  <c r="V119" s="1"/>
  <c r="W119" s="1"/>
  <c r="X119" s="1"/>
  <c r="Y119" s="1"/>
  <c r="M128"/>
  <c r="M129" s="1"/>
  <c r="L173"/>
  <c r="M173" s="1"/>
  <c r="N173" s="1"/>
  <c r="O173" s="1"/>
  <c r="P173" s="1"/>
  <c r="Q173" s="1"/>
  <c r="R173" s="1"/>
  <c r="S173" s="1"/>
  <c r="T173" s="1"/>
  <c r="U173" s="1"/>
  <c r="V173" s="1"/>
  <c r="W173" s="1"/>
  <c r="X173" s="1"/>
  <c r="Y173" s="1"/>
  <c r="K174"/>
  <c r="L163"/>
  <c r="M163" s="1"/>
  <c r="N163" s="1"/>
  <c r="O163" s="1"/>
  <c r="P163" s="1"/>
  <c r="Q163" s="1"/>
  <c r="R163" s="1"/>
  <c r="S163" s="1"/>
  <c r="T163" s="1"/>
  <c r="U163" s="1"/>
  <c r="V163" s="1"/>
  <c r="W163" s="1"/>
  <c r="X163" s="1"/>
  <c r="Y163" s="1"/>
  <c r="L93"/>
  <c r="M93" s="1"/>
  <c r="N93" s="1"/>
  <c r="O93" s="1"/>
  <c r="P93" s="1"/>
  <c r="Q93" s="1"/>
  <c r="R93" s="1"/>
  <c r="S93" s="1"/>
  <c r="T93" s="1"/>
  <c r="U93" s="1"/>
  <c r="V93" s="1"/>
  <c r="W93" s="1"/>
  <c r="X93" s="1"/>
  <c r="Y93" s="1"/>
  <c r="K12"/>
  <c r="K13" s="1"/>
  <c r="R4"/>
  <c r="M75"/>
  <c r="M70"/>
  <c r="L164" l="1"/>
  <c r="M164" s="1"/>
  <c r="N164" s="1"/>
  <c r="O164" s="1"/>
  <c r="P164" s="1"/>
  <c r="Q164" s="1"/>
  <c r="R164" s="1"/>
  <c r="S164" s="1"/>
  <c r="T164" s="1"/>
  <c r="U164" s="1"/>
  <c r="V164" s="1"/>
  <c r="W164" s="1"/>
  <c r="X164" s="1"/>
  <c r="Y164" s="1"/>
  <c r="P134"/>
  <c r="O135"/>
  <c r="L174"/>
  <c r="M174" s="1"/>
  <c r="N174" s="1"/>
  <c r="O174" s="1"/>
  <c r="P174" s="1"/>
  <c r="Q174" s="1"/>
  <c r="R174" s="1"/>
  <c r="S174" s="1"/>
  <c r="T174" s="1"/>
  <c r="U174" s="1"/>
  <c r="V174" s="1"/>
  <c r="W174" s="1"/>
  <c r="X174" s="1"/>
  <c r="Y174" s="1"/>
  <c r="L94"/>
  <c r="M94" s="1"/>
  <c r="N94" s="1"/>
  <c r="O94" s="1"/>
  <c r="P94" s="1"/>
  <c r="Q94" s="1"/>
  <c r="R94" s="1"/>
  <c r="S94" s="1"/>
  <c r="T94" s="1"/>
  <c r="U94" s="1"/>
  <c r="V94" s="1"/>
  <c r="W94" s="1"/>
  <c r="X94" s="1"/>
  <c r="Y94" s="1"/>
  <c r="O123"/>
  <c r="O118"/>
  <c r="N128"/>
  <c r="N129" s="1"/>
  <c r="L12"/>
  <c r="L13" s="1"/>
  <c r="S4"/>
  <c r="M80"/>
  <c r="L80"/>
  <c r="N80"/>
  <c r="N75"/>
  <c r="N70"/>
  <c r="Q134" l="1"/>
  <c r="P135"/>
  <c r="P123"/>
  <c r="P118"/>
  <c r="O128"/>
  <c r="O129" s="1"/>
  <c r="P129" s="1"/>
  <c r="Q129" s="1"/>
  <c r="R129" s="1"/>
  <c r="S129" s="1"/>
  <c r="T129" s="1"/>
  <c r="U129" s="1"/>
  <c r="V129" s="1"/>
  <c r="W129" s="1"/>
  <c r="X129" s="1"/>
  <c r="Y129" s="1"/>
  <c r="M12"/>
  <c r="M13" s="1"/>
  <c r="T4"/>
  <c r="O80"/>
  <c r="O75"/>
  <c r="O70"/>
  <c r="R134" l="1"/>
  <c r="Q135"/>
  <c r="Q123"/>
  <c r="Q118"/>
  <c r="P128"/>
  <c r="N12"/>
  <c r="N13" s="1"/>
  <c r="U4"/>
  <c r="M85"/>
  <c r="L85"/>
  <c r="N85"/>
  <c r="P80"/>
  <c r="P75"/>
  <c r="P70"/>
  <c r="S134" l="1"/>
  <c r="R135"/>
  <c r="R123"/>
  <c r="R118"/>
  <c r="Q128"/>
  <c r="O12"/>
  <c r="O13" s="1"/>
  <c r="V4"/>
  <c r="O85"/>
  <c r="Q80"/>
  <c r="Q75"/>
  <c r="Q70"/>
  <c r="T134" l="1"/>
  <c r="S135"/>
  <c r="S123"/>
  <c r="S118"/>
  <c r="R128"/>
  <c r="P12"/>
  <c r="P13" s="1"/>
  <c r="W4"/>
  <c r="P85"/>
  <c r="R80"/>
  <c r="R75"/>
  <c r="R70"/>
  <c r="U134" l="1"/>
  <c r="T135"/>
  <c r="T123"/>
  <c r="T118"/>
  <c r="S128"/>
  <c r="Q12"/>
  <c r="Q13" s="1"/>
  <c r="X4"/>
  <c r="Q85"/>
  <c r="S80"/>
  <c r="S75"/>
  <c r="S70"/>
  <c r="V134" l="1"/>
  <c r="U135"/>
  <c r="U123"/>
  <c r="U118"/>
  <c r="T128"/>
  <c r="R12"/>
  <c r="R13" s="1"/>
  <c r="Y4"/>
  <c r="R85"/>
  <c r="T80"/>
  <c r="T75"/>
  <c r="T70"/>
  <c r="W134" l="1"/>
  <c r="V135"/>
  <c r="V123"/>
  <c r="V118"/>
  <c r="U128"/>
  <c r="S12"/>
  <c r="S13" s="1"/>
  <c r="S85"/>
  <c r="U80"/>
  <c r="U75"/>
  <c r="U70"/>
  <c r="X134" l="1"/>
  <c r="W135"/>
  <c r="W123"/>
  <c r="W118"/>
  <c r="V128"/>
  <c r="T12"/>
  <c r="T13" s="1"/>
  <c r="T85"/>
  <c r="V80"/>
  <c r="V75"/>
  <c r="V70"/>
  <c r="Y134" l="1"/>
  <c r="Y135" s="1"/>
  <c r="X135"/>
  <c r="X123"/>
  <c r="X118"/>
  <c r="W128"/>
  <c r="U12"/>
  <c r="U13" s="1"/>
  <c r="U85"/>
  <c r="W80"/>
  <c r="W75"/>
  <c r="W70"/>
  <c r="Y123" l="1"/>
  <c r="Y118"/>
  <c r="X128"/>
  <c r="V12"/>
  <c r="V13" s="1"/>
  <c r="V85"/>
  <c r="X80"/>
  <c r="Y75"/>
  <c r="X75"/>
  <c r="Y70"/>
  <c r="X70"/>
  <c r="Y128" l="1"/>
  <c r="W12"/>
  <c r="W13" s="1"/>
  <c r="Z70"/>
  <c r="Z75"/>
  <c r="W85"/>
  <c r="Y80"/>
  <c r="Z80" s="1"/>
  <c r="X12" l="1"/>
  <c r="X13" s="1"/>
  <c r="Y12"/>
  <c r="Y13" s="1"/>
  <c r="X85"/>
  <c r="Y85" l="1"/>
  <c r="Z85" s="1"/>
  <c r="O5" l="1"/>
  <c r="T5"/>
  <c r="Y5"/>
  <c r="M5"/>
  <c r="R5"/>
  <c r="V5"/>
  <c r="Q5"/>
  <c r="X5"/>
  <c r="L5"/>
  <c r="P5"/>
  <c r="S5"/>
  <c r="W5"/>
  <c r="U5"/>
  <c r="N5"/>
  <c r="K90"/>
  <c r="M90"/>
  <c r="L90"/>
  <c r="N90" l="1"/>
  <c r="O90" l="1"/>
  <c r="P90" l="1"/>
  <c r="Q90" l="1"/>
  <c r="R90" l="1"/>
  <c r="S90" l="1"/>
  <c r="T90" l="1"/>
  <c r="U90" l="1"/>
  <c r="V90" l="1"/>
  <c r="W90" l="1"/>
  <c r="X90" l="1"/>
  <c r="Y90"/>
  <c r="L95"/>
  <c r="K95"/>
  <c r="Z90" l="1"/>
  <c r="M95"/>
  <c r="N95" l="1"/>
  <c r="O95" l="1"/>
  <c r="P95" l="1"/>
  <c r="Q95" l="1"/>
  <c r="R95" l="1"/>
  <c r="S95" l="1"/>
  <c r="T95" l="1"/>
  <c r="U95" l="1"/>
  <c r="V95" l="1"/>
  <c r="W95" l="1"/>
  <c r="Y95" l="1"/>
  <c r="X95"/>
  <c r="Z95" l="1"/>
  <c r="L20"/>
  <c r="K20"/>
  <c r="M20" l="1"/>
  <c r="N20" l="1"/>
  <c r="O20" l="1"/>
  <c r="P20" l="1"/>
  <c r="Q20" l="1"/>
  <c r="R20" l="1"/>
  <c r="S20" l="1"/>
  <c r="T20" l="1"/>
  <c r="U20" l="1"/>
  <c r="V20" l="1"/>
  <c r="W20" l="1"/>
  <c r="X20" l="1"/>
  <c r="Y20" l="1"/>
  <c r="Z20" s="1"/>
  <c r="K25"/>
  <c r="L25" l="1"/>
  <c r="M25" l="1"/>
  <c r="N25" l="1"/>
  <c r="O25" l="1"/>
  <c r="P25" l="1"/>
  <c r="Q25" l="1"/>
  <c r="R25" l="1"/>
  <c r="S25" l="1"/>
  <c r="T25" l="1"/>
  <c r="U25" l="1"/>
  <c r="V25" l="1"/>
  <c r="W25" l="1"/>
  <c r="X25" l="1"/>
  <c r="Y25"/>
  <c r="L30"/>
  <c r="K30"/>
  <c r="Z25" l="1"/>
  <c r="M30" l="1"/>
  <c r="N30" l="1"/>
  <c r="O30" l="1"/>
  <c r="P30" l="1"/>
  <c r="Q30" l="1"/>
  <c r="R30" l="1"/>
  <c r="S30" l="1"/>
  <c r="T30" l="1"/>
  <c r="U30" l="1"/>
  <c r="V30" l="1"/>
  <c r="W30" l="1"/>
  <c r="X30" l="1"/>
  <c r="Y30"/>
  <c r="L35"/>
  <c r="K35"/>
  <c r="Z30" l="1"/>
  <c r="M35" l="1"/>
  <c r="N35" l="1"/>
  <c r="O35" l="1"/>
  <c r="P35" l="1"/>
  <c r="Q35" l="1"/>
  <c r="R35" l="1"/>
  <c r="S35" l="1"/>
  <c r="T35" l="1"/>
  <c r="U35" l="1"/>
  <c r="V35" l="1"/>
  <c r="W35" l="1"/>
  <c r="X35" l="1"/>
  <c r="Y35"/>
  <c r="L40"/>
  <c r="K40"/>
  <c r="Z35" l="1"/>
  <c r="M40" l="1"/>
  <c r="N40" l="1"/>
  <c r="O40" l="1"/>
  <c r="P40" l="1"/>
  <c r="Q40" l="1"/>
  <c r="R40" l="1"/>
  <c r="S40" l="1"/>
  <c r="T40" l="1"/>
  <c r="U40" l="1"/>
  <c r="V40" l="1"/>
  <c r="W40" l="1"/>
  <c r="X40" l="1"/>
  <c r="Y40"/>
  <c r="L45"/>
  <c r="K45"/>
  <c r="Z40" l="1"/>
  <c r="M45"/>
  <c r="N45" l="1"/>
  <c r="O45"/>
  <c r="P45" l="1"/>
  <c r="Q45" l="1"/>
  <c r="R45" l="1"/>
  <c r="S45" l="1"/>
  <c r="T45" l="1"/>
  <c r="U45" l="1"/>
  <c r="V45" l="1"/>
  <c r="W45" l="1"/>
  <c r="Y45" l="1"/>
  <c r="X45"/>
  <c r="K50"/>
  <c r="Z45" l="1"/>
  <c r="M50"/>
  <c r="L50"/>
  <c r="N50" l="1"/>
  <c r="O50" l="1"/>
  <c r="P50" l="1"/>
  <c r="Q50" l="1"/>
  <c r="R50" l="1"/>
  <c r="S50" l="1"/>
  <c r="T50" l="1"/>
  <c r="U50" l="1"/>
  <c r="V50" l="1"/>
  <c r="W50" l="1"/>
  <c r="X50" l="1"/>
  <c r="Y50"/>
  <c r="L55"/>
  <c r="K55"/>
  <c r="Z50" l="1"/>
  <c r="M55" l="1"/>
  <c r="N55" l="1"/>
  <c r="O55" l="1"/>
  <c r="P55" l="1"/>
  <c r="Q55" l="1"/>
  <c r="R55" l="1"/>
  <c r="S55" l="1"/>
  <c r="T55" l="1"/>
  <c r="U55" l="1"/>
  <c r="V55" l="1"/>
  <c r="W55" l="1"/>
  <c r="Y55" l="1"/>
  <c r="X55"/>
  <c r="L60"/>
  <c r="K60"/>
  <c r="M60" l="1"/>
  <c r="Z55"/>
  <c r="N60" l="1"/>
  <c r="O60"/>
  <c r="P60" l="1"/>
  <c r="Q60" l="1"/>
  <c r="R60" l="1"/>
  <c r="S60" l="1"/>
  <c r="T60" l="1"/>
  <c r="U60" l="1"/>
  <c r="V60" l="1"/>
  <c r="W60" l="1"/>
  <c r="X60" l="1"/>
  <c r="Y60"/>
  <c r="L65"/>
  <c r="K65"/>
  <c r="M65" l="1"/>
  <c r="Z60"/>
  <c r="N65" l="1"/>
  <c r="O65" l="1"/>
  <c r="P65" l="1"/>
  <c r="Q65" l="1"/>
  <c r="R65" l="1"/>
  <c r="S65" l="1"/>
  <c r="T65" l="1"/>
  <c r="U65" l="1"/>
  <c r="V65" l="1"/>
  <c r="W65" l="1"/>
  <c r="X65" l="1"/>
  <c r="L68"/>
  <c r="M68" s="1"/>
  <c r="N68" s="1"/>
  <c r="O68" s="1"/>
  <c r="P68" s="1"/>
  <c r="Q68" s="1"/>
  <c r="R68" s="1"/>
  <c r="S68" s="1"/>
  <c r="T68" s="1"/>
  <c r="U68" s="1"/>
  <c r="V68" s="1"/>
  <c r="W68" s="1"/>
  <c r="X68" s="1"/>
  <c r="Y68" s="1"/>
  <c r="L73"/>
  <c r="M73" s="1"/>
  <c r="N73" s="1"/>
  <c r="O73" s="1"/>
  <c r="P73" s="1"/>
  <c r="Q73" s="1"/>
  <c r="R73" s="1"/>
  <c r="S73" s="1"/>
  <c r="T73" s="1"/>
  <c r="U73" s="1"/>
  <c r="V73" s="1"/>
  <c r="W73" s="1"/>
  <c r="X73" s="1"/>
  <c r="Y73" s="1"/>
  <c r="L78"/>
  <c r="M78" s="1"/>
  <c r="N78" s="1"/>
  <c r="O78" s="1"/>
  <c r="P78" s="1"/>
  <c r="Q78" s="1"/>
  <c r="R78" s="1"/>
  <c r="S78" s="1"/>
  <c r="T78" s="1"/>
  <c r="U78" s="1"/>
  <c r="V78" s="1"/>
  <c r="W78" s="1"/>
  <c r="X78" s="1"/>
  <c r="Y78" s="1"/>
  <c r="Y65" l="1"/>
  <c r="Z65" s="1"/>
  <c r="AA85" s="1"/>
  <c r="L83"/>
  <c r="M83" s="1"/>
  <c r="N83" s="1"/>
  <c r="O83" s="1"/>
  <c r="P83" s="1"/>
  <c r="Q83" s="1"/>
  <c r="R83" s="1"/>
  <c r="S83" s="1"/>
  <c r="T83" s="1"/>
  <c r="U83" s="1"/>
  <c r="V83" s="1"/>
  <c r="W83" s="1"/>
  <c r="X83" s="1"/>
  <c r="Y83" s="1"/>
  <c r="K100"/>
  <c r="K105"/>
  <c r="L105"/>
  <c r="M105" l="1"/>
  <c r="N105" l="1"/>
  <c r="O105" l="1"/>
  <c r="P105" l="1"/>
  <c r="Q105" l="1"/>
  <c r="R105" l="1"/>
  <c r="S105" l="1"/>
  <c r="T105" l="1"/>
  <c r="U105" l="1"/>
  <c r="V105" l="1"/>
  <c r="W105" l="1"/>
  <c r="X105" l="1"/>
  <c r="K110"/>
  <c r="L110"/>
  <c r="Y105" l="1"/>
  <c r="Z105" s="1"/>
  <c r="M110" l="1"/>
  <c r="N110" l="1"/>
  <c r="O110" l="1"/>
  <c r="P110" l="1"/>
  <c r="Q110" l="1"/>
  <c r="R110" l="1"/>
  <c r="S110" l="1"/>
  <c r="T110" l="1"/>
  <c r="U110" l="1"/>
  <c r="V110" l="1"/>
  <c r="W110" l="1"/>
  <c r="X110" l="1"/>
  <c r="Y110"/>
  <c r="L115"/>
  <c r="K115"/>
  <c r="M115" l="1"/>
  <c r="Z110"/>
  <c r="N115" l="1"/>
  <c r="O115" l="1"/>
  <c r="P115" l="1"/>
  <c r="Q115" l="1"/>
  <c r="R115" l="1"/>
  <c r="S115"/>
  <c r="T115" l="1"/>
  <c r="U115" l="1"/>
  <c r="V115" l="1"/>
  <c r="W115" l="1"/>
  <c r="X115" l="1"/>
  <c r="Y115"/>
  <c r="K120"/>
  <c r="Z115" l="1"/>
  <c r="K125"/>
  <c r="K130"/>
  <c r="K140" l="1"/>
  <c r="L140"/>
  <c r="Z135" l="1"/>
  <c r="M140" l="1"/>
  <c r="N140" l="1"/>
  <c r="O140" l="1"/>
  <c r="P140" l="1"/>
  <c r="Q140" l="1"/>
  <c r="R140" l="1"/>
  <c r="S140" l="1"/>
  <c r="T140" l="1"/>
  <c r="U140" l="1"/>
  <c r="V140" l="1"/>
  <c r="W140" l="1"/>
  <c r="X140" l="1"/>
  <c r="Y140"/>
  <c r="K145"/>
  <c r="L145"/>
  <c r="Z140" l="1"/>
  <c r="M145" l="1"/>
  <c r="N145" l="1"/>
  <c r="O145" l="1"/>
  <c r="P145" l="1"/>
  <c r="Q145" l="1"/>
  <c r="R145" l="1"/>
  <c r="S145" l="1"/>
  <c r="T145" l="1"/>
  <c r="U145" l="1"/>
  <c r="V145" l="1"/>
  <c r="W145" l="1"/>
  <c r="X145" l="1"/>
  <c r="Y145"/>
  <c r="K150"/>
  <c r="L150"/>
  <c r="Z145" l="1"/>
  <c r="M150"/>
  <c r="N150" l="1"/>
  <c r="O150" l="1"/>
  <c r="P150" l="1"/>
  <c r="Q150" l="1"/>
  <c r="R150"/>
  <c r="S150" l="1"/>
  <c r="T150" l="1"/>
  <c r="U150" l="1"/>
  <c r="V150" l="1"/>
  <c r="W150" l="1"/>
  <c r="X150" l="1"/>
  <c r="Y150"/>
  <c r="K155"/>
  <c r="L155"/>
  <c r="Z150" l="1"/>
  <c r="M155" l="1"/>
  <c r="N155" l="1"/>
  <c r="O155" l="1"/>
  <c r="P155" l="1"/>
  <c r="Q155" l="1"/>
  <c r="R155" l="1"/>
  <c r="S155" l="1"/>
  <c r="T155" l="1"/>
  <c r="U155" l="1"/>
  <c r="V155" l="1"/>
  <c r="W155" l="1"/>
  <c r="Y155" l="1"/>
  <c r="X155"/>
  <c r="Z155" l="1"/>
  <c r="K160"/>
  <c r="L160"/>
  <c r="M160" l="1"/>
  <c r="N160" l="1"/>
  <c r="O160"/>
  <c r="P160" l="1"/>
  <c r="Q160" l="1"/>
  <c r="R160" l="1"/>
  <c r="S160" l="1"/>
  <c r="T160" l="1"/>
  <c r="U160" l="1"/>
  <c r="V160" l="1"/>
  <c r="W160" l="1"/>
  <c r="X160" l="1"/>
  <c r="Y160"/>
  <c r="K165"/>
  <c r="L165"/>
  <c r="Z160" l="1"/>
  <c r="M165" l="1"/>
  <c r="N165"/>
  <c r="O165" l="1"/>
  <c r="P165" l="1"/>
  <c r="Q165" l="1"/>
  <c r="R165" l="1"/>
  <c r="S165" l="1"/>
  <c r="T165" l="1"/>
  <c r="U165" l="1"/>
  <c r="V165" l="1"/>
  <c r="W165" l="1"/>
  <c r="X165" l="1"/>
  <c r="Y165"/>
  <c r="L170"/>
  <c r="K170"/>
  <c r="Z165" l="1"/>
  <c r="N170" l="1"/>
  <c r="M170"/>
  <c r="O170"/>
  <c r="P170" l="1"/>
  <c r="Q170" l="1"/>
  <c r="R170" l="1"/>
  <c r="S170" l="1"/>
  <c r="T170" l="1"/>
  <c r="U170" l="1"/>
  <c r="V170" l="1"/>
  <c r="W170" l="1"/>
  <c r="X170" l="1"/>
  <c r="Y170"/>
  <c r="Z170" l="1"/>
  <c r="L175"/>
  <c r="K175"/>
  <c r="M175" l="1"/>
  <c r="N175" l="1"/>
  <c r="O175" l="1"/>
  <c r="P175" l="1"/>
  <c r="Q175" l="1"/>
  <c r="R175" l="1"/>
  <c r="S175" l="1"/>
  <c r="T175" l="1"/>
  <c r="U175" l="1"/>
  <c r="V175" l="1"/>
  <c r="W175" l="1"/>
  <c r="Y175" l="1"/>
  <c r="X175"/>
  <c r="Z175" l="1"/>
  <c r="D10" s="1"/>
  <c r="J27" l="1"/>
  <c r="J33"/>
  <c r="J25"/>
  <c r="J17"/>
  <c r="J35"/>
  <c r="J36" s="1"/>
  <c r="J29"/>
  <c r="J19"/>
  <c r="J23"/>
  <c r="I33"/>
  <c r="I27"/>
  <c r="I23"/>
  <c r="I25"/>
  <c r="I35"/>
  <c r="I29"/>
  <c r="I36"/>
  <c r="I17"/>
  <c r="I19"/>
  <c r="H33"/>
  <c r="H23"/>
  <c r="H27"/>
  <c r="H29"/>
  <c r="H17"/>
  <c r="H19"/>
  <c r="H25"/>
  <c r="H35"/>
  <c r="H36" s="1"/>
  <c r="G33"/>
  <c r="G23"/>
  <c r="G19"/>
  <c r="G29"/>
  <c r="G17"/>
  <c r="G35"/>
  <c r="G36" s="1"/>
  <c r="G27"/>
  <c r="G25"/>
  <c r="F33"/>
  <c r="F23"/>
  <c r="F29"/>
  <c r="F19"/>
  <c r="F27"/>
  <c r="F17"/>
  <c r="F25"/>
  <c r="F35"/>
  <c r="F36" s="1"/>
  <c r="E33"/>
  <c r="E29"/>
  <c r="E17"/>
  <c r="E23"/>
  <c r="E19"/>
  <c r="E35"/>
  <c r="E36" s="1"/>
  <c r="E27"/>
  <c r="E25"/>
  <c r="D23"/>
  <c r="J6"/>
  <c r="H6"/>
  <c r="D19"/>
  <c r="I6"/>
  <c r="D25"/>
  <c r="O125"/>
  <c r="T125"/>
  <c r="W130"/>
  <c r="V125"/>
  <c r="P120"/>
  <c r="P130"/>
  <c r="P125"/>
  <c r="U120"/>
  <c r="O130"/>
  <c r="Y120"/>
  <c r="N120"/>
  <c r="Y125"/>
  <c r="M130"/>
  <c r="W125"/>
  <c r="V130"/>
  <c r="V120"/>
  <c r="S120"/>
  <c r="Y130"/>
  <c r="M120"/>
  <c r="R120"/>
  <c r="X120"/>
  <c r="L120"/>
  <c r="D27"/>
  <c r="T120"/>
  <c r="D17"/>
  <c r="W120"/>
  <c r="X130"/>
  <c r="L125"/>
  <c r="L130"/>
  <c r="F6"/>
  <c r="G6"/>
  <c r="D29"/>
  <c r="D35"/>
  <c r="D33"/>
  <c r="M125"/>
  <c r="R130"/>
  <c r="S125"/>
  <c r="N125"/>
  <c r="X125"/>
  <c r="Q130"/>
  <c r="R125"/>
  <c r="O120"/>
  <c r="U125"/>
  <c r="S130"/>
  <c r="Q125"/>
  <c r="T130"/>
  <c r="Q120"/>
  <c r="U130"/>
  <c r="N130"/>
  <c r="E6"/>
  <c r="F30" l="1"/>
  <c r="F31" s="1"/>
  <c r="J20"/>
  <c r="J21" s="1"/>
  <c r="J30"/>
  <c r="J31" s="1"/>
  <c r="I20"/>
  <c r="I21" s="1"/>
  <c r="I30"/>
  <c r="I31" s="1"/>
  <c r="F20"/>
  <c r="F21" s="1"/>
  <c r="G30"/>
  <c r="G31" s="1"/>
  <c r="H20"/>
  <c r="H21" s="1"/>
  <c r="H30"/>
  <c r="H31" s="1"/>
  <c r="G20"/>
  <c r="G21" s="1"/>
  <c r="E30"/>
  <c r="E31" s="1"/>
  <c r="E20"/>
  <c r="E21" s="1"/>
  <c r="D20"/>
  <c r="D21" s="1"/>
  <c r="D30"/>
  <c r="D31" s="1"/>
  <c r="L100"/>
  <c r="Z130"/>
  <c r="D11"/>
  <c r="Z125"/>
  <c r="Z120"/>
  <c r="C36"/>
  <c r="Y6" l="1"/>
  <c r="Y7" s="1"/>
  <c r="Y14"/>
  <c r="Y15" s="1"/>
  <c r="X6"/>
  <c r="X7" s="1"/>
  <c r="X14"/>
  <c r="X15" s="1"/>
  <c r="W6"/>
  <c r="W7" s="1"/>
  <c r="W14"/>
  <c r="W15" s="1"/>
  <c r="V6"/>
  <c r="V7" s="1"/>
  <c r="V14"/>
  <c r="V15" s="1"/>
  <c r="U6"/>
  <c r="U7" s="1"/>
  <c r="U14"/>
  <c r="U15" s="1"/>
  <c r="T6"/>
  <c r="T7" s="1"/>
  <c r="T14"/>
  <c r="T15" s="1"/>
  <c r="S6"/>
  <c r="S7" s="1"/>
  <c r="S14"/>
  <c r="S15" s="1"/>
  <c r="R6"/>
  <c r="R7" s="1"/>
  <c r="R14"/>
  <c r="R15" s="1"/>
  <c r="Q6"/>
  <c r="Q7" s="1"/>
  <c r="Q14"/>
  <c r="Q15" s="1"/>
  <c r="P6"/>
  <c r="P7" s="1"/>
  <c r="P14"/>
  <c r="P15" s="1"/>
  <c r="O6"/>
  <c r="O7" s="1"/>
  <c r="O14"/>
  <c r="O15" s="1"/>
  <c r="N6"/>
  <c r="N7" s="1"/>
  <c r="N14"/>
  <c r="N15" s="1"/>
  <c r="M6"/>
  <c r="M7" s="1"/>
  <c r="M14"/>
  <c r="M15" s="1"/>
  <c r="L6"/>
  <c r="L7" s="1"/>
  <c r="L14"/>
  <c r="L15" s="1"/>
  <c r="K6"/>
  <c r="K7" s="1"/>
  <c r="K14"/>
  <c r="K15" s="1"/>
  <c r="M100"/>
  <c r="Z7" l="1"/>
  <c r="N100"/>
  <c r="Z15"/>
  <c r="D12" l="1"/>
  <c r="D13" s="1"/>
  <c r="D14" s="1"/>
  <c r="O100"/>
  <c r="P100" l="1"/>
  <c r="Q100" l="1"/>
  <c r="R100" l="1"/>
  <c r="S100" l="1"/>
  <c r="T100" l="1"/>
  <c r="U100" l="1"/>
  <c r="V100" l="1"/>
  <c r="W100" l="1"/>
  <c r="X100" l="1"/>
  <c r="Y100"/>
  <c r="Z100" l="1"/>
  <c r="AA165" s="1"/>
  <c r="C38" s="1"/>
</calcChain>
</file>

<file path=xl/sharedStrings.xml><?xml version="1.0" encoding="utf-8"?>
<sst xmlns="http://schemas.openxmlformats.org/spreadsheetml/2006/main" count="921" uniqueCount="441">
  <si>
    <t>B2</t>
  </si>
  <si>
    <t>B3</t>
  </si>
  <si>
    <t>B4</t>
  </si>
  <si>
    <t>B5</t>
  </si>
  <si>
    <t>C2</t>
  </si>
  <si>
    <t>C3</t>
  </si>
  <si>
    <t>C4</t>
  </si>
  <si>
    <t>C5</t>
  </si>
  <si>
    <t>D2</t>
  </si>
  <si>
    <t>D3</t>
  </si>
  <si>
    <t>D4</t>
  </si>
  <si>
    <t>D5</t>
  </si>
  <si>
    <t>E2</t>
  </si>
  <si>
    <t>E3</t>
  </si>
  <si>
    <t>E4</t>
  </si>
  <si>
    <t>E5</t>
  </si>
  <si>
    <t>SCRABBLE TILES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</si>
  <si>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</si>
  <si>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</si>
  <si>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</si>
  <si>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</si>
  <si>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</si>
  <si>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</si>
  <si>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</si>
  <si>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</si>
  <si>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</si>
  <si>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</si>
  <si>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</si>
  <si>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</si>
  <si>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</si>
  <si>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</si>
  <si>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</si>
  <si>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</si>
  <si>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</si>
  <si>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</si>
  <si>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</si>
  <si>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</si>
  <si>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</si>
  <si>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</si>
  <si>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</si>
  <si>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</si>
  <si>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</si>
  <si>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</si>
  <si>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Blank</t>
  </si>
  <si>
    <t>Letter</t>
  </si>
  <si>
    <t>Points</t>
  </si>
  <si>
    <t>Tiles</t>
  </si>
  <si>
    <t>Remaining</t>
  </si>
  <si>
    <t>Used Count</t>
  </si>
  <si>
    <t>Tiles Available</t>
  </si>
  <si>
    <t>Tiles Available - Compressed</t>
  </si>
  <si>
    <t>All Tiles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</si>
  <si>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</si>
  <si>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</si>
  <si>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</si>
  <si>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</si>
  <si>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</si>
  <si>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</si>
  <si>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</si>
  <si>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</si>
  <si>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</si>
  <si>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</si>
  <si>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C1</t>
  </si>
  <si>
    <t>D1</t>
  </si>
  <si>
    <t>E1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</si>
  <si>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</si>
  <si>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</si>
  <si>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</si>
  <si>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</si>
  <si>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</si>
  <si>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</si>
  <si>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</si>
  <si>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</si>
  <si>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</si>
  <si>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G1</t>
  </si>
  <si>
    <t>G2</t>
  </si>
  <si>
    <t>G3</t>
  </si>
  <si>
    <t>H1</t>
  </si>
  <si>
    <t>H2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</si>
  <si>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</si>
  <si>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</si>
  <si>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</si>
  <si>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</si>
  <si>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</si>
  <si>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</si>
  <si>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</si>
  <si>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</si>
  <si>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</si>
  <si>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J1</t>
  </si>
  <si>
    <t>K1</t>
  </si>
  <si>
    <t>L1</t>
  </si>
  <si>
    <t>L2</t>
  </si>
  <si>
    <t>L3</t>
  </si>
  <si>
    <t>L4</t>
  </si>
  <si>
    <t>M1</t>
  </si>
  <si>
    <t>M2</t>
  </si>
  <si>
    <t>N1</t>
  </si>
  <si>
    <t>N2</t>
  </si>
  <si>
    <t>N3</t>
  </si>
  <si>
    <t>N4</t>
  </si>
  <si>
    <t>N5</t>
  </si>
  <si>
    <t>N6</t>
  </si>
  <si>
    <t>O1</t>
  </si>
  <si>
    <t>O2</t>
  </si>
  <si>
    <t>O3</t>
  </si>
  <si>
    <t>O4</t>
  </si>
  <si>
    <t>O5</t>
  </si>
  <si>
    <t>O6</t>
  </si>
  <si>
    <t>O7</t>
  </si>
  <si>
    <t>O8</t>
  </si>
  <si>
    <t>P1</t>
  </si>
  <si>
    <t>P2</t>
  </si>
  <si>
    <t>Q1</t>
  </si>
  <si>
    <t>R1</t>
  </si>
  <si>
    <t>R2</t>
  </si>
  <si>
    <t>R3</t>
  </si>
  <si>
    <t>R4</t>
  </si>
  <si>
    <t>R5</t>
  </si>
  <si>
    <t>R6</t>
  </si>
  <si>
    <t>S1</t>
  </si>
  <si>
    <t>S2</t>
  </si>
  <si>
    <t>S3</t>
  </si>
  <si>
    <t>S4</t>
  </si>
  <si>
    <t>T1</t>
  </si>
  <si>
    <t>T2</t>
  </si>
  <si>
    <t>T3</t>
  </si>
  <si>
    <t>T4</t>
  </si>
  <si>
    <t>T5</t>
  </si>
  <si>
    <t>T6</t>
  </si>
  <si>
    <t>U1</t>
  </si>
  <si>
    <t>U2</t>
  </si>
  <si>
    <t>U3</t>
  </si>
  <si>
    <t>U4</t>
  </si>
  <si>
    <t>V1</t>
  </si>
  <si>
    <t>V2</t>
  </si>
  <si>
    <t>W1</t>
  </si>
  <si>
    <t>W2</t>
  </si>
  <si>
    <t>X1</t>
  </si>
  <si>
    <t>Y1</t>
  </si>
  <si>
    <t>Y2</t>
  </si>
  <si>
    <t>Z1</t>
  </si>
  <si>
    <t>!1</t>
  </si>
  <si>
    <t>!2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</si>
  <si>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</si>
  <si>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</si>
  <si>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</si>
  <si>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</si>
  <si>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</si>
  <si>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</si>
  <si>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</si>
  <si>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</si>
  <si>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</si>
  <si>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</si>
  <si>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</si>
  <si>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</si>
  <si>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</si>
  <si>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</si>
  <si>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</si>
  <si>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</si>
  <si>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</si>
  <si>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</si>
  <si>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</si>
  <si>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</si>
  <si>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</si>
  <si>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</si>
  <si>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</si>
  <si>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</si>
  <si>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</si>
  <si>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</si>
  <si>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</si>
  <si>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</si>
  <si>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</si>
  <si>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</si>
  <si>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</si>
  <si>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</si>
  <si>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</si>
  <si>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E13</t>
  </si>
  <si>
    <t>E14</t>
  </si>
  <si>
    <t>E15</t>
  </si>
  <si>
    <t>E16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</si>
  <si>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</si>
  <si>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</si>
  <si>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</si>
  <si>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</si>
  <si>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</si>
  <si>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</si>
  <si>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</si>
  <si>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</si>
  <si>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</si>
  <si>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</si>
  <si>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</si>
  <si>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</si>
  <si>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</si>
  <si>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</si>
  <si>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</si>
  <si>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</si>
  <si>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</si>
  <si>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</si>
  <si>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</si>
  <si>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</si>
  <si>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</si>
  <si>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</si>
  <si>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</si>
  <si>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</si>
  <si>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</si>
  <si>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</si>
  <si>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</si>
  <si>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</si>
  <si>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</si>
  <si>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</si>
  <si>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</si>
  <si>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</si>
  <si>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</si>
  <si>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</si>
  <si>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</si>
  <si>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</si>
  <si>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</si>
  <si>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</si>
  <si>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</si>
  <si>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</si>
  <si>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</si>
  <si>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I10</t>
  </si>
  <si>
    <t>I11</t>
  </si>
  <si>
    <t>I12</t>
  </si>
  <si>
    <t>I13</t>
  </si>
  <si>
    <t>I14</t>
  </si>
  <si>
    <t>I15</t>
  </si>
  <si>
    <t>I16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</si>
  <si>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</si>
  <si>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</si>
  <si>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</si>
  <si>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</si>
  <si>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</si>
  <si>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</si>
  <si>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</si>
  <si>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</si>
  <si>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</si>
  <si>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</si>
  <si>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</si>
  <si>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</si>
  <si>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</si>
  <si>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</si>
  <si>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</si>
  <si>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</si>
  <si>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</si>
  <si>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</si>
  <si>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</si>
  <si>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</si>
  <si>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</si>
  <si>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</si>
  <si>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</si>
  <si>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</si>
  <si>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</si>
  <si>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</si>
  <si>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</si>
  <si>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</si>
  <si>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</si>
  <si>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</si>
  <si>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</si>
  <si>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</si>
  <si>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</si>
  <si>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</si>
  <si>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</si>
  <si>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</si>
  <si>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</si>
  <si>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</si>
  <si>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</si>
  <si>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</si>
  <si>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</si>
  <si>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</si>
  <si>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</si>
  <si>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</si>
  <si>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</si>
  <si>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</si>
  <si>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</si>
  <si>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</si>
  <si>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</si>
  <si>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</si>
  <si>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</si>
  <si>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</si>
  <si>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</si>
  <si>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</si>
  <si>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</si>
  <si>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</si>
  <si>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</si>
  <si>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</si>
  <si>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</si>
  <si>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</si>
  <si>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</si>
  <si>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</si>
  <si>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</si>
  <si>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</si>
  <si>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</si>
  <si>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</si>
  <si>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O9</t>
  </si>
  <si>
    <t>O10</t>
  </si>
  <si>
    <t>O11</t>
  </si>
  <si>
    <t>O12</t>
  </si>
  <si>
    <t>O13</t>
  </si>
  <si>
    <t>O14</t>
  </si>
  <si>
    <t>O15</t>
  </si>
  <si>
    <t>O16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</si>
  <si>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</si>
  <si>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</si>
  <si>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</si>
  <si>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</si>
  <si>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</si>
  <si>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</si>
  <si>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</si>
  <si>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</si>
  <si>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</si>
  <si>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</si>
  <si>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</si>
  <si>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</si>
  <si>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</si>
  <si>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</si>
  <si>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Unique  Tile  Code</t>
  </si>
  <si>
    <t>!</t>
  </si>
  <si>
    <t>For Formula</t>
  </si>
  <si>
    <t>EA</t>
  </si>
  <si>
    <t>EB</t>
  </si>
  <si>
    <t>EC</t>
  </si>
  <si>
    <t>Board Slots</t>
  </si>
  <si>
    <t>MANUAL SCOREKEEPING</t>
  </si>
  <si>
    <t>Player 1</t>
  </si>
  <si>
    <t>Player 2</t>
  </si>
  <si>
    <t>(CONTINUED)</t>
  </si>
  <si>
    <t>Tiles Available:</t>
  </si>
  <si>
    <t>PLAYER 1</t>
  </si>
  <si>
    <t>EMPTY SLOT COUNT</t>
  </si>
  <si>
    <t>SLOT 1</t>
  </si>
  <si>
    <t>SLOT 2</t>
  </si>
  <si>
    <t>SLOT 3</t>
  </si>
  <si>
    <t>SLOT 4</t>
  </si>
  <si>
    <t>SLOT 5</t>
  </si>
  <si>
    <t>SLOT 6</t>
  </si>
  <si>
    <t>SLOT 7</t>
  </si>
  <si>
    <t>PLAYER 2</t>
  </si>
  <si>
    <t>Current</t>
  </si>
  <si>
    <t>New</t>
  </si>
  <si>
    <t>Total</t>
  </si>
  <si>
    <t>Triple Word</t>
  </si>
  <si>
    <t>Double Word</t>
  </si>
  <si>
    <t>Triple Letter</t>
  </si>
  <si>
    <t>Double Letter</t>
  </si>
  <si>
    <t>Legend:</t>
  </si>
  <si>
    <t>RANDOM NUMBER</t>
  </si>
  <si>
    <t>TILES AVAILABLE (LIVE)</t>
  </si>
  <si>
    <t>TILES AVAILABLE (STATIC)</t>
  </si>
  <si>
    <t>Copy-Paste Value-Total (7 slots) into Current (7 slots)</t>
  </si>
  <si>
    <t>Copy-Paste Value-Tiles Available (Live) into Tiles Available (Static)</t>
  </si>
  <si>
    <t>Formula to be copied</t>
  </si>
  <si>
    <t>Copy formula into New</t>
  </si>
  <si>
    <t>..</t>
  </si>
  <si>
    <t>Clear New Row</t>
  </si>
  <si>
    <t>Notes</t>
  </si>
  <si>
    <t>Current Player:</t>
  </si>
  <si>
    <t>Current Board</t>
  </si>
  <si>
    <t>Prior Board</t>
  </si>
  <si>
    <t>Concatenated</t>
  </si>
  <si>
    <t>Length</t>
  </si>
  <si>
    <t>Orig</t>
  </si>
  <si>
    <t>Compare - Value</t>
  </si>
  <si>
    <t>Ordered</t>
  </si>
  <si>
    <t>Check 1</t>
  </si>
  <si>
    <t>Check 2</t>
  </si>
  <si>
    <t>See whether entered letter is represented in tiles</t>
  </si>
  <si>
    <t>See whether entered letter count exceeds tile letter count</t>
  </si>
  <si>
    <t>Number (New)</t>
  </si>
  <si>
    <t>Number (Orig)</t>
  </si>
  <si>
    <t>Running count of letter (new)</t>
  </si>
  <si>
    <t>Running count of letter (orig)</t>
  </si>
  <si>
    <t>Net</t>
  </si>
  <si>
    <t>Letter Code</t>
  </si>
  <si>
    <t>TW</t>
  </si>
  <si>
    <t>DL</t>
  </si>
  <si>
    <t>DW</t>
  </si>
  <si>
    <t>TL</t>
  </si>
  <si>
    <t>Compare - Loc</t>
  </si>
  <si>
    <t>Remainder</t>
  </si>
  <si>
    <t>Tile Type</t>
  </si>
  <si>
    <t>Letter Score</t>
  </si>
  <si>
    <t>Interim Word Score (Post DW)</t>
  </si>
  <si>
    <t>Main Word Score (Post TW)</t>
  </si>
  <si>
    <t>Horizontal or Vertical or Single Letter</t>
  </si>
  <si>
    <t>Row</t>
  </si>
  <si>
    <t>Column</t>
  </si>
  <si>
    <t>Secondary Words</t>
  </si>
  <si>
    <t>Vertical 1 - Side A</t>
  </si>
  <si>
    <t>Vertical 2 - Side A</t>
  </si>
  <si>
    <t>Vertical 3 - Side A</t>
  </si>
  <si>
    <t>Vertical 4 - Side A</t>
  </si>
  <si>
    <t>Vertical 5 - Side A</t>
  </si>
  <si>
    <t>Vertical 6 - Side A</t>
  </si>
  <si>
    <t>Vertical 7 - Side A</t>
  </si>
  <si>
    <t>Vertical 8 - Side B</t>
  </si>
  <si>
    <t>Vertical 9 - Side B</t>
  </si>
  <si>
    <t>Vertical 10 - Side B</t>
  </si>
  <si>
    <t>Vertical 11 - Side B</t>
  </si>
  <si>
    <t>Vertical 12 - Side B</t>
  </si>
  <si>
    <t>Vertical 13 - Side B</t>
  </si>
  <si>
    <t>Vertical 14 - Side B</t>
  </si>
  <si>
    <t>Horizontal 1 - Side A</t>
  </si>
  <si>
    <t>Horizontal 2 - Side A</t>
  </si>
  <si>
    <t>Horizontal 3 - Side A</t>
  </si>
  <si>
    <t>Horizontal 4 - Side A</t>
  </si>
  <si>
    <t>Horizontal 5 - Side A</t>
  </si>
  <si>
    <t>Horizontal 6 - Side A</t>
  </si>
  <si>
    <t>Horizontal 7 - Side A</t>
  </si>
  <si>
    <t>Horizontal 8 - Side B</t>
  </si>
  <si>
    <t>Horizontal 9 - Side B</t>
  </si>
  <si>
    <t>Horizontal 10 - Side B</t>
  </si>
  <si>
    <t>Horizontal 11 - Side B</t>
  </si>
  <si>
    <t>Horizontal 12 - Side B</t>
  </si>
  <si>
    <t>Horizontal 13 - Side B</t>
  </si>
  <si>
    <t>Horizontal 14 - Side B</t>
  </si>
  <si>
    <t>Top (for Vertical)</t>
  </si>
  <si>
    <t>Bottom (for Vertical)</t>
  </si>
  <si>
    <t>Left (for Horizontal)</t>
  </si>
  <si>
    <t>Right (for Horizontal)</t>
  </si>
  <si>
    <t>Vertical Bottom Side (for Horizontal)</t>
  </si>
  <si>
    <t>Vertical Top Side (for Horizontal)</t>
  </si>
  <si>
    <t>Horizontal Left Side (for Vertical)</t>
  </si>
  <si>
    <t>Horizontal Right Side (for Vertical)</t>
  </si>
  <si>
    <t xml:space="preserve">Vertical Top </t>
  </si>
  <si>
    <t>Vertical Bottom</t>
  </si>
  <si>
    <t>Horizontal Left</t>
  </si>
  <si>
    <t>Horizontal Right</t>
  </si>
  <si>
    <t>Double-Count - Secondary Word (for Vertical)</t>
  </si>
  <si>
    <t>Double-Count - Secondary Word (for Horizontal)</t>
  </si>
  <si>
    <t>TOTAL</t>
  </si>
  <si>
    <t>Interim Letter Score (by Letter)</t>
  </si>
  <si>
    <t>Interim Letter Score (Total)</t>
  </si>
  <si>
    <t>Interim Word Score (Pre DW)</t>
  </si>
  <si>
    <t>Interstitial</t>
  </si>
  <si>
    <t>Interstitial Test</t>
  </si>
  <si>
    <t>Vertical - Interstitial</t>
  </si>
  <si>
    <t>Horizontal - Interstitial</t>
  </si>
  <si>
    <t>First</t>
  </si>
  <si>
    <t>Horizontal or Vertical</t>
  </si>
  <si>
    <t>Point View</t>
  </si>
</sst>
</file>

<file path=xl/styles.xml><?xml version="1.0" encoding="utf-8"?>
<styleSheet xmlns="http://schemas.openxmlformats.org/spreadsheetml/2006/main">
  <numFmts count="1">
    <numFmt numFmtId="164" formatCode="&quot;DICE&quot;\ #"/>
  </numFmts>
  <fonts count="2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 tint="-0.3499862666707357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3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u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6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5" fillId="0" borderId="0" xfId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0" borderId="0" xfId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0" xfId="1" applyFont="1"/>
    <xf numFmtId="0" fontId="5" fillId="9" borderId="0" xfId="1" applyFill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center"/>
    </xf>
    <xf numFmtId="0" fontId="15" fillId="0" borderId="0" xfId="1" applyFont="1"/>
    <xf numFmtId="0" fontId="4" fillId="2" borderId="0" xfId="0" applyFont="1" applyFill="1"/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right"/>
    </xf>
    <xf numFmtId="0" fontId="5" fillId="11" borderId="0" xfId="1" applyFill="1"/>
    <xf numFmtId="0" fontId="5" fillId="11" borderId="0" xfId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5" fillId="0" borderId="0" xfId="1" applyFill="1" applyAlignment="1">
      <alignment horizontal="center"/>
    </xf>
    <xf numFmtId="0" fontId="5" fillId="12" borderId="0" xfId="1" applyFill="1"/>
    <xf numFmtId="0" fontId="5" fillId="12" borderId="0" xfId="1" applyFill="1" applyAlignment="1">
      <alignment horizontal="center"/>
    </xf>
    <xf numFmtId="0" fontId="5" fillId="13" borderId="0" xfId="1" applyFill="1"/>
    <xf numFmtId="0" fontId="5" fillId="13" borderId="0" xfId="1" applyFill="1" applyAlignment="1">
      <alignment horizontal="center"/>
    </xf>
    <xf numFmtId="0" fontId="5" fillId="14" borderId="0" xfId="1" applyFill="1"/>
    <xf numFmtId="0" fontId="5" fillId="14" borderId="0" xfId="1" applyFill="1" applyAlignment="1">
      <alignment horizontal="center"/>
    </xf>
    <xf numFmtId="2" fontId="16" fillId="2" borderId="0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/>
    </xf>
    <xf numFmtId="0" fontId="8" fillId="9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7" fillId="10" borderId="0" xfId="0" applyFont="1" applyFill="1" applyBorder="1" applyAlignment="1">
      <alignment vertical="center"/>
    </xf>
    <xf numFmtId="0" fontId="18" fillId="10" borderId="0" xfId="0" applyFont="1" applyFill="1" applyBorder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0" fillId="9" borderId="5" xfId="0" applyFont="1" applyFill="1" applyBorder="1" applyAlignment="1" applyProtection="1">
      <alignment horizontal="center" vertical="center"/>
      <protection locked="0"/>
    </xf>
    <xf numFmtId="0" fontId="0" fillId="9" borderId="6" xfId="0" applyFont="1" applyFill="1" applyBorder="1" applyAlignment="1" applyProtection="1">
      <alignment horizontal="center" vertical="center"/>
      <protection locked="0"/>
    </xf>
    <xf numFmtId="0" fontId="0" fillId="9" borderId="7" xfId="0" applyFont="1" applyFill="1" applyBorder="1" applyAlignment="1" applyProtection="1">
      <alignment horizontal="center" vertical="center"/>
      <protection locked="0"/>
    </xf>
    <xf numFmtId="0" fontId="0" fillId="9" borderId="8" xfId="0" applyFont="1" applyFill="1" applyBorder="1" applyAlignment="1" applyProtection="1">
      <alignment horizontal="center" vertical="center"/>
      <protection locked="0"/>
    </xf>
    <xf numFmtId="0" fontId="0" fillId="9" borderId="10" xfId="0" applyFont="1" applyFill="1" applyBorder="1" applyAlignment="1" applyProtection="1">
      <alignment horizontal="center" vertical="center"/>
      <protection locked="0"/>
    </xf>
    <xf numFmtId="0" fontId="0" fillId="9" borderId="11" xfId="0" applyFont="1" applyFill="1" applyBorder="1" applyAlignment="1" applyProtection="1">
      <alignment horizontal="center" vertical="center"/>
      <protection locked="0"/>
    </xf>
    <xf numFmtId="0" fontId="0" fillId="9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23</xdr:col>
      <xdr:colOff>304800</xdr:colOff>
      <xdr:row>1</xdr:row>
      <xdr:rowOff>175260</xdr:rowOff>
    </xdr:to>
    <xdr:sp macro="[0]!ClearBoard" textlink="">
      <xdr:nvSpPr>
        <xdr:cNvPr id="2" name="Rectangle 1"/>
        <xdr:cNvSpPr/>
      </xdr:nvSpPr>
      <xdr:spPr>
        <a:xfrm>
          <a:off x="5334000" y="190500"/>
          <a:ext cx="2270760" cy="17526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b="1"/>
            <a:t>CLEAR BOARD</a:t>
          </a:r>
        </a:p>
      </xdr:txBody>
    </xdr:sp>
    <xdr:clientData/>
  </xdr:twoCellAnchor>
  <xdr:twoCellAnchor>
    <xdr:from>
      <xdr:col>17</xdr:col>
      <xdr:colOff>0</xdr:colOff>
      <xdr:row>3</xdr:row>
      <xdr:rowOff>30480</xdr:rowOff>
    </xdr:from>
    <xdr:to>
      <xdr:col>19</xdr:col>
      <xdr:colOff>76200</xdr:colOff>
      <xdr:row>4</xdr:row>
      <xdr:rowOff>129540</xdr:rowOff>
    </xdr:to>
    <xdr:sp macro="[0]!DrawPlayer1" textlink="">
      <xdr:nvSpPr>
        <xdr:cNvPr id="3" name="Rectangle 2"/>
        <xdr:cNvSpPr/>
      </xdr:nvSpPr>
      <xdr:spPr>
        <a:xfrm>
          <a:off x="5334000" y="754380"/>
          <a:ext cx="731520" cy="365760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lIns="18288" tIns="18288" rIns="18288" bIns="18288" rtlCol="0" anchor="ctr"/>
        <a:lstStyle/>
        <a:p>
          <a:pPr algn="ctr"/>
          <a:r>
            <a:rPr lang="en-US" sz="1000" b="1"/>
            <a:t>DRAW </a:t>
          </a:r>
          <a:br>
            <a:rPr lang="en-US" sz="1000" b="1"/>
          </a:br>
          <a:r>
            <a:rPr lang="en-US" sz="600" b="1"/>
            <a:t>(Calculate</a:t>
          </a:r>
          <a:r>
            <a:rPr lang="en-US" sz="600" b="1" baseline="0"/>
            <a:t> </a:t>
          </a:r>
          <a:r>
            <a:rPr lang="en-US" sz="600" b="1"/>
            <a:t>Points)</a:t>
          </a:r>
        </a:p>
      </xdr:txBody>
    </xdr:sp>
    <xdr:clientData/>
  </xdr:twoCellAnchor>
  <xdr:twoCellAnchor>
    <xdr:from>
      <xdr:col>19</xdr:col>
      <xdr:colOff>129540</xdr:colOff>
      <xdr:row>3</xdr:row>
      <xdr:rowOff>30480</xdr:rowOff>
    </xdr:from>
    <xdr:to>
      <xdr:col>21</xdr:col>
      <xdr:colOff>205740</xdr:colOff>
      <xdr:row>4</xdr:row>
      <xdr:rowOff>129540</xdr:rowOff>
    </xdr:to>
    <xdr:sp macro="[0]!ViewPlayer1" textlink="">
      <xdr:nvSpPr>
        <xdr:cNvPr id="12" name="Rectangle 11"/>
        <xdr:cNvSpPr/>
      </xdr:nvSpPr>
      <xdr:spPr>
        <a:xfrm>
          <a:off x="6118860" y="754380"/>
          <a:ext cx="731520" cy="365760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="1"/>
            <a:t>VIEW</a:t>
          </a:r>
        </a:p>
      </xdr:txBody>
    </xdr:sp>
    <xdr:clientData/>
  </xdr:twoCellAnchor>
  <xdr:twoCellAnchor>
    <xdr:from>
      <xdr:col>21</xdr:col>
      <xdr:colOff>259080</xdr:colOff>
      <xdr:row>3</xdr:row>
      <xdr:rowOff>30480</xdr:rowOff>
    </xdr:from>
    <xdr:to>
      <xdr:col>24</xdr:col>
      <xdr:colOff>7620</xdr:colOff>
      <xdr:row>4</xdr:row>
      <xdr:rowOff>129540</xdr:rowOff>
    </xdr:to>
    <xdr:sp macro="[0]!HidePlayer1" textlink="">
      <xdr:nvSpPr>
        <xdr:cNvPr id="13" name="Rectangle 12"/>
        <xdr:cNvSpPr/>
      </xdr:nvSpPr>
      <xdr:spPr>
        <a:xfrm>
          <a:off x="6903720" y="754380"/>
          <a:ext cx="731520" cy="365760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="1"/>
            <a:t>HIDE</a:t>
          </a:r>
        </a:p>
      </xdr:txBody>
    </xdr:sp>
    <xdr:clientData/>
  </xdr:twoCellAnchor>
  <xdr:twoCellAnchor>
    <xdr:from>
      <xdr:col>22</xdr:col>
      <xdr:colOff>129540</xdr:colOff>
      <xdr:row>2</xdr:row>
      <xdr:rowOff>0</xdr:rowOff>
    </xdr:from>
    <xdr:to>
      <xdr:col>24</xdr:col>
      <xdr:colOff>0</xdr:colOff>
      <xdr:row>2</xdr:row>
      <xdr:rowOff>259080</xdr:rowOff>
    </xdr:to>
    <xdr:sp macro="[0]!SelectPlayer1" textlink="">
      <xdr:nvSpPr>
        <xdr:cNvPr id="17" name="Rectangle 16"/>
        <xdr:cNvSpPr/>
      </xdr:nvSpPr>
      <xdr:spPr>
        <a:xfrm>
          <a:off x="7101840" y="457200"/>
          <a:ext cx="525780" cy="259080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800" b="1">
              <a:solidFill>
                <a:schemeClr val="tx1"/>
              </a:solidFill>
            </a:rPr>
            <a:t>SELECT</a:t>
          </a:r>
        </a:p>
      </xdr:txBody>
    </xdr:sp>
    <xdr:clientData/>
  </xdr:twoCellAnchor>
  <xdr:twoCellAnchor>
    <xdr:from>
      <xdr:col>22</xdr:col>
      <xdr:colOff>129540</xdr:colOff>
      <xdr:row>7</xdr:row>
      <xdr:rowOff>0</xdr:rowOff>
    </xdr:from>
    <xdr:to>
      <xdr:col>24</xdr:col>
      <xdr:colOff>0</xdr:colOff>
      <xdr:row>8</xdr:row>
      <xdr:rowOff>0</xdr:rowOff>
    </xdr:to>
    <xdr:sp macro="[0]!SelectPlayer2" textlink="">
      <xdr:nvSpPr>
        <xdr:cNvPr id="21" name="Rectangle 20"/>
        <xdr:cNvSpPr/>
      </xdr:nvSpPr>
      <xdr:spPr>
        <a:xfrm>
          <a:off x="7101840" y="1790700"/>
          <a:ext cx="525780" cy="266700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800" b="1">
              <a:solidFill>
                <a:schemeClr val="tx1"/>
              </a:solidFill>
            </a:rPr>
            <a:t>SELECT</a:t>
          </a:r>
        </a:p>
      </xdr:txBody>
    </xdr:sp>
    <xdr:clientData/>
  </xdr:twoCellAnchor>
  <xdr:twoCellAnchor>
    <xdr:from>
      <xdr:col>16</xdr:col>
      <xdr:colOff>53340</xdr:colOff>
      <xdr:row>14</xdr:row>
      <xdr:rowOff>152400</xdr:rowOff>
    </xdr:from>
    <xdr:to>
      <xdr:col>24</xdr:col>
      <xdr:colOff>251460</xdr:colOff>
      <xdr:row>25</xdr:row>
      <xdr:rowOff>38100</xdr:rowOff>
    </xdr:to>
    <xdr:sp macro="" textlink="">
      <xdr:nvSpPr>
        <xdr:cNvPr id="22" name="Rounded Rectangle 21"/>
        <xdr:cNvSpPr/>
      </xdr:nvSpPr>
      <xdr:spPr>
        <a:xfrm>
          <a:off x="5242560" y="3810000"/>
          <a:ext cx="2636520" cy="2148840"/>
        </a:xfrm>
        <a:prstGeom prst="roundRect">
          <a:avLst>
            <a:gd name="adj" fmla="val 526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8288" tIns="18288" rIns="9144" bIns="18288" rtlCol="0" anchor="ctr"/>
        <a:lstStyle/>
        <a:p>
          <a:pPr algn="ctr"/>
          <a:r>
            <a:rPr lang="en-US" sz="800" b="1">
              <a:solidFill>
                <a:schemeClr val="tx1"/>
              </a:solidFill>
            </a:rPr>
            <a:t>READ THIS</a:t>
          </a:r>
        </a:p>
        <a:p>
          <a:pPr algn="l"/>
          <a:r>
            <a:rPr lang="en-US" sz="800">
              <a:solidFill>
                <a:schemeClr val="tx1"/>
              </a:solidFill>
            </a:rPr>
            <a:t>1.  Since</a:t>
          </a:r>
          <a:r>
            <a:rPr lang="en-US" sz="800" baseline="0">
              <a:solidFill>
                <a:schemeClr val="tx1"/>
              </a:solidFill>
            </a:rPr>
            <a:t> the board is shared, p</a:t>
          </a:r>
          <a:r>
            <a:rPr lang="en-US" sz="800">
              <a:solidFill>
                <a:schemeClr val="tx1"/>
              </a:solidFill>
            </a:rPr>
            <a:t>aper should be used for 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tx1"/>
              </a:solidFill>
            </a:rPr>
            <a:t>      private</a:t>
          </a:r>
          <a:r>
            <a:rPr lang="en-US" sz="800" baseline="0">
              <a:solidFill>
                <a:schemeClr val="tx1"/>
              </a:solidFill>
            </a:rPr>
            <a:t> </a:t>
          </a:r>
          <a:r>
            <a:rPr lang="en-US" sz="800">
              <a:solidFill>
                <a:schemeClr val="tx1"/>
              </a:solidFill>
            </a:rPr>
            <a:t>word consideration</a:t>
          </a:r>
          <a:endParaRPr lang="en-US" sz="8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2.  Board should be physically covered for privacy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when performing a 'Draw' or 'View'</a:t>
          </a:r>
          <a:endParaRPr lang="en-US" sz="800">
            <a:solidFill>
              <a:schemeClr val="tx1"/>
            </a:solidFill>
          </a:endParaRPr>
        </a:p>
        <a:p>
          <a:pPr algn="l"/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3.  Use 'Hide' function to remove tiles from view</a:t>
          </a:r>
          <a:endParaRPr lang="en-US" sz="800">
            <a:solidFill>
              <a:schemeClr val="tx1"/>
            </a:solidFill>
          </a:endParaRPr>
        </a:p>
        <a:p>
          <a:pPr algn="l"/>
          <a:r>
            <a:rPr lang="en-US" sz="800">
              <a:solidFill>
                <a:schemeClr val="tx1"/>
              </a:solidFill>
            </a:rPr>
            <a:t>4.  Words are entered manually</a:t>
          </a:r>
          <a:r>
            <a:rPr lang="en-US" sz="800" baseline="0">
              <a:solidFill>
                <a:schemeClr val="tx1"/>
              </a:solidFill>
            </a:rPr>
            <a:t> on lefthand board</a:t>
          </a:r>
        </a:p>
        <a:p>
          <a:pPr algn="l"/>
          <a:r>
            <a:rPr lang="en-US" sz="800" baseline="0">
              <a:solidFill>
                <a:schemeClr val="tx1"/>
              </a:solidFill>
            </a:rPr>
            <a:t>5.  Scores can be manually corrected on righthand pad</a:t>
          </a:r>
          <a:endParaRPr lang="en-US" sz="800">
            <a:solidFill>
              <a:schemeClr val="tx1"/>
            </a:solidFill>
          </a:endParaRPr>
        </a:p>
        <a:p>
          <a:pPr algn="l"/>
          <a:r>
            <a:rPr lang="en-US" sz="800">
              <a:solidFill>
                <a:schemeClr val="tx1"/>
              </a:solidFill>
            </a:rPr>
            <a:t>6.</a:t>
          </a:r>
          <a:r>
            <a:rPr lang="en-US" sz="800" baseline="0">
              <a:solidFill>
                <a:schemeClr val="tx1"/>
              </a:solidFill>
            </a:rPr>
            <a:t>  </a:t>
          </a:r>
          <a:r>
            <a:rPr lang="en-US" sz="800">
              <a:solidFill>
                <a:schemeClr val="tx1"/>
              </a:solidFill>
            </a:rPr>
            <a:t>Current player </a:t>
          </a:r>
          <a:r>
            <a:rPr lang="en-US" sz="800" b="1" u="sng">
              <a:solidFill>
                <a:schemeClr val="tx1"/>
              </a:solidFill>
            </a:rPr>
            <a:t>MUST</a:t>
          </a:r>
          <a:r>
            <a:rPr lang="en-US" sz="800" b="1">
              <a:solidFill>
                <a:schemeClr val="tx1"/>
              </a:solidFill>
            </a:rPr>
            <a:t> </a:t>
          </a:r>
          <a:r>
            <a:rPr lang="en-US" sz="800">
              <a:solidFill>
                <a:schemeClr val="tx1"/>
              </a:solidFill>
            </a:rPr>
            <a:t>be selected after each turn</a:t>
          </a:r>
        </a:p>
        <a:p>
          <a:pPr algn="l"/>
          <a:r>
            <a:rPr lang="en-US" sz="800">
              <a:solidFill>
                <a:schemeClr val="tx1"/>
              </a:solidFill>
            </a:rPr>
            <a:t>7.  ! = blank tile.</a:t>
          </a:r>
          <a:r>
            <a:rPr lang="en-US" sz="800" baseline="0">
              <a:solidFill>
                <a:schemeClr val="tx1"/>
              </a:solidFill>
            </a:rPr>
            <a:t>  Use ! before blank tile entry, e.g. !A</a:t>
          </a:r>
        </a:p>
        <a:p>
          <a:pPr algn="l"/>
          <a:r>
            <a:rPr lang="en-US" sz="800" baseline="0">
              <a:solidFill>
                <a:schemeClr val="tx1"/>
              </a:solidFill>
            </a:rPr>
            <a:t>8.  No extra safeguards are in place beyond the physical</a:t>
          </a:r>
        </a:p>
        <a:p>
          <a:pPr algn="l"/>
          <a:r>
            <a:rPr lang="en-US" sz="800" baseline="0">
              <a:solidFill>
                <a:schemeClr val="tx1"/>
              </a:solidFill>
            </a:rPr>
            <a:t>    game, e.g. invalid words, unconnected letters </a:t>
          </a:r>
        </a:p>
        <a:p>
          <a:endParaRPr lang="en-US" sz="8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8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RECOMMENDED</a:t>
          </a:r>
        </a:p>
        <a:p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1.  Hiding toolbars (double-click on </a:t>
          </a:r>
          <a:r>
            <a:rPr lang="en-US" sz="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Home</a:t>
          </a:r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)</a:t>
          </a:r>
          <a:endParaRPr lang="en-US" sz="800">
            <a:solidFill>
              <a:schemeClr val="tx1"/>
            </a:solidFill>
          </a:endParaRPr>
        </a:p>
        <a:p>
          <a:r>
            <a:rPr lang="en-US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2.  CAPS Lock </a:t>
          </a:r>
          <a:endParaRPr lang="en-US" sz="800" baseline="0">
            <a:solidFill>
              <a:schemeClr val="tx1"/>
            </a:solidFill>
          </a:endParaRPr>
        </a:p>
        <a:p>
          <a:pPr algn="l"/>
          <a:r>
            <a:rPr lang="en-US" sz="800" baseline="0">
              <a:solidFill>
                <a:schemeClr val="tx1"/>
              </a:solidFill>
            </a:rPr>
            <a:t>3.  Rock-paper-scissors to decide who goes first</a:t>
          </a:r>
          <a:endParaRPr 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175260</xdr:colOff>
      <xdr:row>0</xdr:row>
      <xdr:rowOff>175260</xdr:rowOff>
    </xdr:to>
    <xdr:sp macro="[0]!ViewPoints" textlink="">
      <xdr:nvSpPr>
        <xdr:cNvPr id="26" name="Rectangle 25"/>
        <xdr:cNvSpPr/>
      </xdr:nvSpPr>
      <xdr:spPr>
        <a:xfrm>
          <a:off x="274320" y="0"/>
          <a:ext cx="2468880" cy="17526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b="1"/>
            <a:t>VIEW POINTS</a:t>
          </a:r>
        </a:p>
      </xdr:txBody>
    </xdr:sp>
    <xdr:clientData/>
  </xdr:twoCellAnchor>
  <xdr:twoCellAnchor>
    <xdr:from>
      <xdr:col>8</xdr:col>
      <xdr:colOff>167640</xdr:colOff>
      <xdr:row>0</xdr:row>
      <xdr:rowOff>0</xdr:rowOff>
    </xdr:from>
    <xdr:to>
      <xdr:col>16</xdr:col>
      <xdr:colOff>7620</xdr:colOff>
      <xdr:row>0</xdr:row>
      <xdr:rowOff>175260</xdr:rowOff>
    </xdr:to>
    <xdr:sp macro="[0]!ViewBoardAgain" textlink="">
      <xdr:nvSpPr>
        <xdr:cNvPr id="27" name="Rectangle 26"/>
        <xdr:cNvSpPr/>
      </xdr:nvSpPr>
      <xdr:spPr>
        <a:xfrm>
          <a:off x="2735580" y="0"/>
          <a:ext cx="2461260" cy="17526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b="1"/>
            <a:t>VIEW LETTERS</a:t>
          </a:r>
        </a:p>
      </xdr:txBody>
    </xdr:sp>
    <xdr:clientData/>
  </xdr:twoCellAnchor>
  <xdr:twoCellAnchor>
    <xdr:from>
      <xdr:col>17</xdr:col>
      <xdr:colOff>0</xdr:colOff>
      <xdr:row>8</xdr:row>
      <xdr:rowOff>30480</xdr:rowOff>
    </xdr:from>
    <xdr:to>
      <xdr:col>19</xdr:col>
      <xdr:colOff>76200</xdr:colOff>
      <xdr:row>9</xdr:row>
      <xdr:rowOff>129540</xdr:rowOff>
    </xdr:to>
    <xdr:sp macro="[0]!DrawPlayer2" textlink="">
      <xdr:nvSpPr>
        <xdr:cNvPr id="28" name="Rectangle 27"/>
        <xdr:cNvSpPr/>
      </xdr:nvSpPr>
      <xdr:spPr>
        <a:xfrm>
          <a:off x="5334000" y="2087880"/>
          <a:ext cx="731520" cy="365760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lIns="18288" tIns="18288" rIns="18288" bIns="18288" rtlCol="0" anchor="ctr"/>
        <a:lstStyle/>
        <a:p>
          <a:pPr algn="ctr"/>
          <a:r>
            <a:rPr lang="en-US" sz="1000" b="1"/>
            <a:t>DRAW </a:t>
          </a:r>
          <a:br>
            <a:rPr lang="en-US" sz="1000" b="1"/>
          </a:br>
          <a:r>
            <a:rPr lang="en-US" sz="600" b="1"/>
            <a:t>(Calculate Points)</a:t>
          </a:r>
        </a:p>
      </xdr:txBody>
    </xdr:sp>
    <xdr:clientData/>
  </xdr:twoCellAnchor>
  <xdr:twoCellAnchor>
    <xdr:from>
      <xdr:col>19</xdr:col>
      <xdr:colOff>129540</xdr:colOff>
      <xdr:row>8</xdr:row>
      <xdr:rowOff>30480</xdr:rowOff>
    </xdr:from>
    <xdr:to>
      <xdr:col>21</xdr:col>
      <xdr:colOff>205740</xdr:colOff>
      <xdr:row>9</xdr:row>
      <xdr:rowOff>129540</xdr:rowOff>
    </xdr:to>
    <xdr:sp macro="[0]!ViewPlayer2" textlink="">
      <xdr:nvSpPr>
        <xdr:cNvPr id="29" name="Rectangle 28"/>
        <xdr:cNvSpPr/>
      </xdr:nvSpPr>
      <xdr:spPr>
        <a:xfrm>
          <a:off x="6118860" y="2087880"/>
          <a:ext cx="731520" cy="365760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="1"/>
            <a:t>VIEW</a:t>
          </a:r>
        </a:p>
      </xdr:txBody>
    </xdr:sp>
    <xdr:clientData/>
  </xdr:twoCellAnchor>
  <xdr:twoCellAnchor>
    <xdr:from>
      <xdr:col>21</xdr:col>
      <xdr:colOff>259080</xdr:colOff>
      <xdr:row>8</xdr:row>
      <xdr:rowOff>30480</xdr:rowOff>
    </xdr:from>
    <xdr:to>
      <xdr:col>24</xdr:col>
      <xdr:colOff>7620</xdr:colOff>
      <xdr:row>9</xdr:row>
      <xdr:rowOff>129540</xdr:rowOff>
    </xdr:to>
    <xdr:sp macro="[0]!HidePlayer2" textlink="">
      <xdr:nvSpPr>
        <xdr:cNvPr id="30" name="Rectangle 29"/>
        <xdr:cNvSpPr/>
      </xdr:nvSpPr>
      <xdr:spPr>
        <a:xfrm>
          <a:off x="6903720" y="2087880"/>
          <a:ext cx="731520" cy="365760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="1"/>
            <a:t>HIDE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D24"/>
  <sheetViews>
    <sheetView tabSelected="1" workbookViewId="0">
      <selection activeCell="I18" sqref="I18"/>
    </sheetView>
  </sheetViews>
  <sheetFormatPr defaultColWidth="4.7109375" defaultRowHeight="15"/>
  <cols>
    <col min="1" max="1" width="4" style="2" customWidth="1"/>
    <col min="2" max="6" width="4.7109375" style="2" customWidth="1"/>
    <col min="7" max="16" width="4.7109375" style="6" customWidth="1"/>
    <col min="17" max="17" width="2.140625" style="6" customWidth="1"/>
    <col min="18" max="24" width="4.7109375" style="6"/>
    <col min="25" max="25" width="4.28515625" style="6" customWidth="1"/>
    <col min="26" max="27" width="8.85546875" style="62" customWidth="1"/>
    <col min="28" max="28" width="1.7109375" style="6" customWidth="1"/>
    <col min="29" max="30" width="8.85546875" style="6" customWidth="1"/>
    <col min="31" max="16384" width="4.7109375" style="6"/>
  </cols>
  <sheetData>
    <row r="1" spans="2:30" ht="15.75" thickBot="1">
      <c r="Z1" s="6"/>
      <c r="AA1" s="6"/>
    </row>
    <row r="2" spans="2:30" ht="21" customHeight="1" thickTop="1" thickBot="1">
      <c r="B2" s="65"/>
      <c r="C2" s="66"/>
      <c r="D2" s="66"/>
      <c r="E2" s="67"/>
      <c r="F2" s="66"/>
      <c r="G2" s="66"/>
      <c r="H2" s="66"/>
      <c r="I2" s="65"/>
      <c r="J2" s="66"/>
      <c r="K2" s="66"/>
      <c r="L2" s="66"/>
      <c r="M2" s="67"/>
      <c r="N2" s="66"/>
      <c r="O2" s="66"/>
      <c r="P2" s="65"/>
      <c r="Z2" s="80" t="s">
        <v>323</v>
      </c>
      <c r="AA2" s="81"/>
      <c r="AC2" s="80" t="s">
        <v>326</v>
      </c>
      <c r="AD2" s="81"/>
    </row>
    <row r="3" spans="2:30" ht="21" customHeight="1" thickTop="1" thickBot="1">
      <c r="B3" s="66"/>
      <c r="C3" s="68"/>
      <c r="D3" s="66"/>
      <c r="E3" s="66"/>
      <c r="F3" s="66"/>
      <c r="G3" s="69"/>
      <c r="H3" s="66"/>
      <c r="I3" s="66"/>
      <c r="J3" s="66"/>
      <c r="K3" s="69"/>
      <c r="L3" s="66"/>
      <c r="M3" s="66"/>
      <c r="N3" s="66"/>
      <c r="O3" s="68"/>
      <c r="P3" s="66"/>
      <c r="R3" s="63" t="s">
        <v>328</v>
      </c>
      <c r="S3" s="64"/>
      <c r="T3" s="64"/>
      <c r="U3" s="64"/>
      <c r="V3" s="64"/>
      <c r="W3" s="64"/>
      <c r="X3" s="64"/>
      <c r="Z3" s="59" t="s">
        <v>324</v>
      </c>
      <c r="AA3" s="59" t="s">
        <v>325</v>
      </c>
      <c r="AC3" s="59" t="s">
        <v>324</v>
      </c>
      <c r="AD3" s="59" t="s">
        <v>325</v>
      </c>
    </row>
    <row r="4" spans="2:30" ht="21" customHeight="1" thickTop="1" thickBot="1">
      <c r="B4" s="66"/>
      <c r="C4" s="66"/>
      <c r="D4" s="68"/>
      <c r="E4" s="66"/>
      <c r="F4" s="66"/>
      <c r="G4" s="66"/>
      <c r="H4" s="67"/>
      <c r="I4" s="66"/>
      <c r="J4" s="67"/>
      <c r="K4" s="66"/>
      <c r="L4" s="66"/>
      <c r="M4" s="66"/>
      <c r="N4" s="68"/>
      <c r="O4" s="66"/>
      <c r="P4" s="66"/>
      <c r="Z4" s="70"/>
      <c r="AA4" s="71"/>
      <c r="AC4" s="70" t="str">
        <f>IF(Z17=0,"",Z17)</f>
        <v/>
      </c>
      <c r="AD4" s="71" t="str">
        <f>IF(AA17=0,"",AA17)</f>
        <v/>
      </c>
    </row>
    <row r="5" spans="2:30" ht="21" customHeight="1" thickTop="1" thickBot="1">
      <c r="B5" s="67"/>
      <c r="C5" s="66"/>
      <c r="D5" s="66"/>
      <c r="E5" s="68"/>
      <c r="F5" s="66"/>
      <c r="G5" s="66"/>
      <c r="H5" s="66"/>
      <c r="I5" s="67"/>
      <c r="J5" s="66"/>
      <c r="K5" s="66"/>
      <c r="L5" s="66"/>
      <c r="M5" s="68"/>
      <c r="N5" s="66"/>
      <c r="O5" s="66"/>
      <c r="P5" s="67"/>
      <c r="R5" s="79" t="str">
        <f>IF(ISNA(VLOOKUP(R6,'Tiles Remaining'!$A:$C,3,FALSE)),"",VLOOKUP(R6,'Tiles Remaining'!$A:$C,3,FALSE))</f>
        <v/>
      </c>
      <c r="S5" s="79" t="str">
        <f>IF(ISNA(VLOOKUP(S6,'Tiles Remaining'!$A:$C,3,FALSE)),"",VLOOKUP(S6,'Tiles Remaining'!$A:$C,3,FALSE))</f>
        <v/>
      </c>
      <c r="T5" s="79" t="str">
        <f>IF(ISNA(VLOOKUP(T6,'Tiles Remaining'!$A:$C,3,FALSE)),"",VLOOKUP(T6,'Tiles Remaining'!$A:$C,3,FALSE))</f>
        <v/>
      </c>
      <c r="U5" s="79" t="str">
        <f>IF(ISNA(VLOOKUP(U6,'Tiles Remaining'!$A:$C,3,FALSE)),"",VLOOKUP(U6,'Tiles Remaining'!$A:$C,3,FALSE))</f>
        <v/>
      </c>
      <c r="V5" s="79" t="str">
        <f>IF(ISNA(VLOOKUP(V6,'Tiles Remaining'!$A:$C,3,FALSE)),"",VLOOKUP(V6,'Tiles Remaining'!$A:$C,3,FALSE))</f>
        <v/>
      </c>
      <c r="W5" s="79" t="str">
        <f>IF(ISNA(VLOOKUP(W6,'Tiles Remaining'!$A:$C,3,FALSE)),"",VLOOKUP(W6,'Tiles Remaining'!$A:$C,3,FALSE))</f>
        <v/>
      </c>
      <c r="X5" s="79" t="str">
        <f>IF(ISNA(VLOOKUP(X6,'Tiles Remaining'!$A:$C,3,FALSE)),"",VLOOKUP(X6,'Tiles Remaining'!$A:$C,3,FALSE))</f>
        <v/>
      </c>
      <c r="Z5" s="72"/>
      <c r="AA5" s="73"/>
      <c r="AC5" s="72" t="str">
        <f>IF(Z18=0,"",Z18)</f>
        <v/>
      </c>
      <c r="AD5" s="72" t="str">
        <f>IF(AA18=0,"",AA18)</f>
        <v/>
      </c>
    </row>
    <row r="6" spans="2:30" ht="21" customHeight="1" thickTop="1" thickBot="1">
      <c r="B6" s="66"/>
      <c r="C6" s="66"/>
      <c r="D6" s="66"/>
      <c r="E6" s="66"/>
      <c r="F6" s="68"/>
      <c r="G6" s="66"/>
      <c r="H6" s="66"/>
      <c r="I6" s="66"/>
      <c r="J6" s="66"/>
      <c r="K6" s="66"/>
      <c r="L6" s="68"/>
      <c r="M6" s="66"/>
      <c r="N6" s="66"/>
      <c r="O6" s="66"/>
      <c r="P6" s="66"/>
      <c r="R6" s="78" t="str">
        <f>Draw!B13</f>
        <v/>
      </c>
      <c r="S6" s="78" t="str">
        <f>Draw!C13</f>
        <v/>
      </c>
      <c r="T6" s="78" t="str">
        <f>Draw!D13</f>
        <v/>
      </c>
      <c r="U6" s="78" t="str">
        <f>Draw!E13</f>
        <v/>
      </c>
      <c r="V6" s="78" t="str">
        <f>Draw!F13</f>
        <v/>
      </c>
      <c r="W6" s="78" t="str">
        <f>Draw!G13</f>
        <v/>
      </c>
      <c r="X6" s="78" t="str">
        <f>Draw!H13</f>
        <v/>
      </c>
      <c r="Z6" s="72"/>
      <c r="AA6" s="73"/>
      <c r="AC6" s="72" t="str">
        <f t="shared" ref="AC6:AD6" si="0">IF(Z19=0,"",Z19)</f>
        <v/>
      </c>
      <c r="AD6" s="72" t="str">
        <f t="shared" si="0"/>
        <v/>
      </c>
    </row>
    <row r="7" spans="2:30" ht="21" customHeight="1" thickTop="1" thickBot="1">
      <c r="B7" s="66"/>
      <c r="C7" s="69"/>
      <c r="D7" s="66"/>
      <c r="E7" s="66"/>
      <c r="F7" s="66"/>
      <c r="G7" s="69"/>
      <c r="H7" s="66"/>
      <c r="I7" s="66"/>
      <c r="J7" s="66"/>
      <c r="K7" s="69"/>
      <c r="L7" s="66"/>
      <c r="M7" s="66"/>
      <c r="N7" s="66"/>
      <c r="O7" s="69"/>
      <c r="P7" s="66"/>
      <c r="R7" s="24"/>
      <c r="Z7" s="72"/>
      <c r="AA7" s="73"/>
      <c r="AC7" s="72" t="str">
        <f t="shared" ref="AC7:AD7" si="1">IF(Z20=0,"",Z20)</f>
        <v/>
      </c>
      <c r="AD7" s="72" t="str">
        <f t="shared" si="1"/>
        <v/>
      </c>
    </row>
    <row r="8" spans="2:30" ht="21" customHeight="1" thickTop="1" thickBot="1">
      <c r="B8" s="66"/>
      <c r="C8" s="66"/>
      <c r="D8" s="67"/>
      <c r="E8" s="66"/>
      <c r="F8" s="66"/>
      <c r="G8" s="66"/>
      <c r="H8" s="67"/>
      <c r="I8" s="66"/>
      <c r="J8" s="67"/>
      <c r="K8" s="66"/>
      <c r="L8" s="66"/>
      <c r="M8" s="66"/>
      <c r="N8" s="67"/>
      <c r="O8" s="66"/>
      <c r="P8" s="66"/>
      <c r="Q8" s="7"/>
      <c r="R8" s="63" t="s">
        <v>337</v>
      </c>
      <c r="S8" s="64"/>
      <c r="T8" s="64"/>
      <c r="U8" s="64"/>
      <c r="V8" s="64"/>
      <c r="W8" s="64"/>
      <c r="X8" s="64"/>
      <c r="Z8" s="72"/>
      <c r="AA8" s="73"/>
      <c r="AC8" s="72" t="str">
        <f t="shared" ref="AC8:AD8" si="2">IF(Z21=0,"",Z21)</f>
        <v/>
      </c>
      <c r="AD8" s="72" t="str">
        <f t="shared" si="2"/>
        <v/>
      </c>
    </row>
    <row r="9" spans="2:30" ht="21" customHeight="1" thickTop="1" thickBot="1">
      <c r="B9" s="65"/>
      <c r="C9" s="66"/>
      <c r="D9" s="66"/>
      <c r="E9" s="67"/>
      <c r="F9" s="66"/>
      <c r="G9" s="66"/>
      <c r="H9" s="66"/>
      <c r="I9" s="68"/>
      <c r="J9" s="66"/>
      <c r="K9" s="66"/>
      <c r="L9" s="66"/>
      <c r="M9" s="67"/>
      <c r="N9" s="66"/>
      <c r="O9" s="66"/>
      <c r="P9" s="65"/>
      <c r="Q9" s="9"/>
      <c r="Z9" s="74"/>
      <c r="AA9" s="73"/>
      <c r="AC9" s="72" t="str">
        <f t="shared" ref="AC9:AD9" si="3">IF(Z22=0,"",Z22)</f>
        <v/>
      </c>
      <c r="AD9" s="72" t="str">
        <f t="shared" si="3"/>
        <v/>
      </c>
    </row>
    <row r="10" spans="2:30" ht="21" customHeight="1" thickTop="1" thickBot="1">
      <c r="B10" s="66"/>
      <c r="C10" s="66"/>
      <c r="D10" s="67"/>
      <c r="E10" s="66"/>
      <c r="F10" s="66"/>
      <c r="G10" s="66"/>
      <c r="H10" s="67"/>
      <c r="I10" s="66"/>
      <c r="J10" s="67"/>
      <c r="K10" s="66"/>
      <c r="L10" s="66"/>
      <c r="M10" s="66"/>
      <c r="N10" s="67"/>
      <c r="O10" s="66"/>
      <c r="P10" s="66"/>
      <c r="Q10" s="9"/>
      <c r="R10" s="37" t="str">
        <f>IF(ISNA(VLOOKUP(R11,'Tiles Remaining'!$A:$C,3,FALSE)),"",VLOOKUP(R11,'Tiles Remaining'!$A:$C,3,FALSE))</f>
        <v/>
      </c>
      <c r="S10" s="37" t="str">
        <f>IF(ISNA(VLOOKUP(S11,'Tiles Remaining'!$A:$C,3,FALSE)),"",VLOOKUP(S11,'Tiles Remaining'!$A:$C,3,FALSE))</f>
        <v/>
      </c>
      <c r="T10" s="37" t="str">
        <f>IF(ISNA(VLOOKUP(T11,'Tiles Remaining'!$A:$C,3,FALSE)),"",VLOOKUP(T11,'Tiles Remaining'!$A:$C,3,FALSE))</f>
        <v/>
      </c>
      <c r="U10" s="37" t="str">
        <f>IF(ISNA(VLOOKUP(U11,'Tiles Remaining'!$A:$C,3,FALSE)),"",VLOOKUP(U11,'Tiles Remaining'!$A:$C,3,FALSE))</f>
        <v/>
      </c>
      <c r="V10" s="37" t="str">
        <f>IF(ISNA(VLOOKUP(V11,'Tiles Remaining'!$A:$C,3,FALSE)),"",VLOOKUP(V11,'Tiles Remaining'!$A:$C,3,FALSE))</f>
        <v/>
      </c>
      <c r="W10" s="37" t="str">
        <f>IF(ISNA(VLOOKUP(W11,'Tiles Remaining'!$A:$C,3,FALSE)),"",VLOOKUP(W11,'Tiles Remaining'!$A:$C,3,FALSE))</f>
        <v/>
      </c>
      <c r="X10" s="37" t="str">
        <f>IF(ISNA(VLOOKUP(X11,'Tiles Remaining'!$A:$C,3,FALSE)),"",VLOOKUP(X11,'Tiles Remaining'!$A:$C,3,FALSE))</f>
        <v/>
      </c>
      <c r="Z10" s="74"/>
      <c r="AA10" s="73"/>
      <c r="AC10" s="72" t="str">
        <f t="shared" ref="AC10:AD10" si="4">IF(Z23=0,"",Z23)</f>
        <v/>
      </c>
      <c r="AD10" s="72" t="str">
        <f t="shared" si="4"/>
        <v/>
      </c>
    </row>
    <row r="11" spans="2:30" ht="21" customHeight="1" thickTop="1" thickBot="1">
      <c r="B11" s="66"/>
      <c r="C11" s="69"/>
      <c r="D11" s="66"/>
      <c r="E11" s="66"/>
      <c r="F11" s="66"/>
      <c r="G11" s="69"/>
      <c r="H11" s="66"/>
      <c r="I11" s="66"/>
      <c r="J11" s="66"/>
      <c r="K11" s="69"/>
      <c r="L11" s="66"/>
      <c r="M11" s="66"/>
      <c r="N11" s="66"/>
      <c r="O11" s="69"/>
      <c r="P11" s="66"/>
      <c r="Q11" s="9"/>
      <c r="R11" s="1" t="str">
        <f>Draw!B22</f>
        <v/>
      </c>
      <c r="S11" s="1" t="str">
        <f>Draw!C22</f>
        <v/>
      </c>
      <c r="T11" s="1" t="str">
        <f>Draw!D22</f>
        <v/>
      </c>
      <c r="U11" s="1" t="str">
        <f>Draw!E22</f>
        <v/>
      </c>
      <c r="V11" s="1" t="str">
        <f>Draw!F22</f>
        <v/>
      </c>
      <c r="W11" s="1" t="str">
        <f>Draw!G22</f>
        <v/>
      </c>
      <c r="X11" s="1" t="str">
        <f>Draw!H22</f>
        <v/>
      </c>
      <c r="Z11" s="74"/>
      <c r="AA11" s="73"/>
      <c r="AC11" s="72" t="str">
        <f t="shared" ref="AC11:AD11" si="5">IF(Z24=0,"",Z24)</f>
        <v/>
      </c>
      <c r="AD11" s="72" t="str">
        <f t="shared" si="5"/>
        <v/>
      </c>
    </row>
    <row r="12" spans="2:30" ht="21" customHeight="1" thickTop="1" thickBot="1">
      <c r="B12" s="66"/>
      <c r="C12" s="66"/>
      <c r="D12" s="66"/>
      <c r="E12" s="66"/>
      <c r="F12" s="68"/>
      <c r="G12" s="66"/>
      <c r="H12" s="66"/>
      <c r="I12" s="66"/>
      <c r="J12" s="66"/>
      <c r="K12" s="66"/>
      <c r="L12" s="68"/>
      <c r="M12" s="66"/>
      <c r="N12" s="66"/>
      <c r="O12" s="66"/>
      <c r="P12" s="66"/>
      <c r="Q12" s="9"/>
      <c r="R12" s="24" t="s">
        <v>356</v>
      </c>
      <c r="U12" s="38"/>
      <c r="Z12" s="74"/>
      <c r="AA12" s="73"/>
      <c r="AC12" s="72" t="str">
        <f t="shared" ref="AC12:AD12" si="6">IF(Z25=0,"",Z25)</f>
        <v/>
      </c>
      <c r="AD12" s="72" t="str">
        <f t="shared" si="6"/>
        <v/>
      </c>
    </row>
    <row r="13" spans="2:30" ht="21" customHeight="1" thickTop="1" thickBot="1">
      <c r="B13" s="67"/>
      <c r="C13" s="66"/>
      <c r="D13" s="66"/>
      <c r="E13" s="68"/>
      <c r="F13" s="66"/>
      <c r="G13" s="66"/>
      <c r="H13" s="66"/>
      <c r="I13" s="67"/>
      <c r="J13" s="66"/>
      <c r="K13" s="66"/>
      <c r="L13" s="66"/>
      <c r="M13" s="68"/>
      <c r="N13" s="66"/>
      <c r="O13" s="66"/>
      <c r="P13" s="67"/>
      <c r="Q13" s="9"/>
      <c r="R13" s="24" t="s">
        <v>327</v>
      </c>
      <c r="S13" s="38"/>
      <c r="T13" s="38"/>
      <c r="U13" s="38">
        <f>SUM('Tiles Remaining'!E3:E29)</f>
        <v>100</v>
      </c>
      <c r="Z13" s="74"/>
      <c r="AA13" s="73"/>
      <c r="AC13" s="72" t="str">
        <f t="shared" ref="AC13:AD13" si="7">IF(Z26=0,"",Z26)</f>
        <v/>
      </c>
      <c r="AD13" s="72" t="str">
        <f t="shared" si="7"/>
        <v/>
      </c>
    </row>
    <row r="14" spans="2:30" ht="21" customHeight="1" thickTop="1" thickBot="1">
      <c r="B14" s="66"/>
      <c r="C14" s="66"/>
      <c r="D14" s="68"/>
      <c r="E14" s="66"/>
      <c r="F14" s="66"/>
      <c r="G14" s="66"/>
      <c r="H14" s="67"/>
      <c r="I14" s="66"/>
      <c r="J14" s="67"/>
      <c r="K14" s="66"/>
      <c r="L14" s="66"/>
      <c r="M14" s="66"/>
      <c r="N14" s="68"/>
      <c r="O14" s="66"/>
      <c r="P14" s="66"/>
      <c r="Q14" s="9"/>
      <c r="R14" s="24" t="s">
        <v>345</v>
      </c>
      <c r="T14" s="27" t="s">
        <v>341</v>
      </c>
      <c r="U14" s="28" t="s">
        <v>342</v>
      </c>
      <c r="V14" s="29" t="s">
        <v>343</v>
      </c>
      <c r="W14" s="30" t="s">
        <v>344</v>
      </c>
      <c r="Z14" s="74"/>
      <c r="AA14" s="73"/>
      <c r="AC14" s="72" t="str">
        <f t="shared" ref="AC14:AD14" si="8">IF(Z27=0,"",Z27)</f>
        <v/>
      </c>
      <c r="AD14" s="72" t="str">
        <f t="shared" si="8"/>
        <v/>
      </c>
    </row>
    <row r="15" spans="2:30" ht="21" customHeight="1" thickTop="1" thickBot="1">
      <c r="B15" s="66"/>
      <c r="C15" s="68"/>
      <c r="D15" s="66"/>
      <c r="E15" s="66"/>
      <c r="F15" s="66"/>
      <c r="G15" s="69"/>
      <c r="H15" s="66"/>
      <c r="I15" s="66"/>
      <c r="J15" s="66"/>
      <c r="K15" s="69"/>
      <c r="L15" s="66"/>
      <c r="M15" s="66"/>
      <c r="N15" s="66"/>
      <c r="O15" s="68"/>
      <c r="P15" s="66"/>
      <c r="Q15" s="9"/>
      <c r="S15" s="38"/>
      <c r="T15" s="38"/>
      <c r="Z15" s="74"/>
      <c r="AA15" s="73"/>
      <c r="AC15" s="72" t="str">
        <f t="shared" ref="AC15:AD15" si="9">IF(Z28=0,"",Z28)</f>
        <v/>
      </c>
      <c r="AD15" s="72" t="str">
        <f t="shared" si="9"/>
        <v/>
      </c>
    </row>
    <row r="16" spans="2:30" ht="21" customHeight="1" thickTop="1" thickBot="1">
      <c r="B16" s="65"/>
      <c r="C16" s="66"/>
      <c r="D16" s="66"/>
      <c r="E16" s="67"/>
      <c r="F16" s="66"/>
      <c r="G16" s="66"/>
      <c r="H16" s="66"/>
      <c r="I16" s="65"/>
      <c r="J16" s="66"/>
      <c r="K16" s="66"/>
      <c r="L16" s="66"/>
      <c r="M16" s="67"/>
      <c r="N16" s="66"/>
      <c r="O16" s="66"/>
      <c r="P16" s="65"/>
      <c r="Q16" s="9"/>
      <c r="R16" s="20"/>
      <c r="S16" s="38"/>
      <c r="T16" s="38"/>
      <c r="Z16" s="75"/>
      <c r="AA16" s="76"/>
      <c r="AC16" s="72" t="str">
        <f t="shared" ref="AC16:AD16" si="10">IF(Z29=0,"",Z29)</f>
        <v/>
      </c>
      <c r="AD16" s="72" t="str">
        <f t="shared" si="10"/>
        <v/>
      </c>
    </row>
    <row r="17" spans="7:30" ht="21" customHeight="1" thickTop="1">
      <c r="G17" s="8"/>
      <c r="H17" s="7"/>
      <c r="I17" s="7"/>
      <c r="J17" s="7"/>
      <c r="K17" s="7"/>
      <c r="L17" s="7"/>
      <c r="M17" s="38"/>
      <c r="N17" s="9"/>
      <c r="O17" s="38"/>
      <c r="P17" s="9"/>
      <c r="Q17" s="9"/>
      <c r="AC17" s="60">
        <f>SUM(Z4:Z16,AC4:AC16)</f>
        <v>0</v>
      </c>
      <c r="AD17" s="60">
        <f>SUM(AA4:AA16,AD4:AD16)</f>
        <v>0</v>
      </c>
    </row>
    <row r="18" spans="7:30">
      <c r="G18" s="2"/>
      <c r="H18" s="7"/>
      <c r="I18" s="7"/>
      <c r="J18" s="7"/>
      <c r="K18" s="7"/>
      <c r="L18" s="7"/>
      <c r="M18" s="38"/>
      <c r="N18" s="9"/>
      <c r="O18" s="38"/>
      <c r="P18" s="9"/>
      <c r="Q18" s="9"/>
      <c r="R18" s="38"/>
      <c r="S18" s="38"/>
      <c r="T18" s="38"/>
    </row>
    <row r="19" spans="7:30">
      <c r="G19" s="2"/>
      <c r="H19" s="7"/>
      <c r="I19" s="7"/>
      <c r="J19" s="7"/>
      <c r="K19" s="7"/>
      <c r="L19" s="7"/>
      <c r="M19" s="77">
        <v>5</v>
      </c>
      <c r="N19" s="9"/>
      <c r="O19" s="38"/>
      <c r="P19" s="9"/>
      <c r="Q19" s="9"/>
      <c r="R19" s="38"/>
      <c r="S19" s="38"/>
      <c r="T19" s="38"/>
    </row>
    <row r="20" spans="7:30">
      <c r="G20" s="8"/>
      <c r="H20" s="7"/>
      <c r="I20" s="7"/>
      <c r="J20" s="7"/>
      <c r="K20" s="7"/>
      <c r="L20" s="7"/>
      <c r="M20" s="38"/>
      <c r="N20" s="9"/>
      <c r="O20" s="38"/>
      <c r="P20" s="9"/>
      <c r="Q20" s="9"/>
      <c r="R20" s="38"/>
      <c r="S20" s="38"/>
      <c r="T20" s="38"/>
    </row>
    <row r="21" spans="7:30">
      <c r="G21" s="8"/>
      <c r="H21" s="7"/>
      <c r="I21" s="7"/>
      <c r="J21" s="7"/>
      <c r="K21" s="7"/>
      <c r="L21" s="7"/>
      <c r="M21" s="38"/>
      <c r="N21" s="9"/>
      <c r="O21" s="38"/>
      <c r="P21" s="9"/>
      <c r="Q21" s="9"/>
      <c r="R21" s="38"/>
      <c r="S21" s="38"/>
      <c r="T21" s="38"/>
    </row>
    <row r="22" spans="7:30">
      <c r="G22" s="8"/>
      <c r="H22" s="7"/>
      <c r="I22" s="7"/>
      <c r="J22" s="7"/>
      <c r="K22" s="7"/>
      <c r="L22" s="7"/>
      <c r="M22" s="38"/>
      <c r="N22" s="9"/>
      <c r="O22" s="38"/>
      <c r="P22" s="9"/>
      <c r="Q22" s="9"/>
      <c r="R22" s="38"/>
      <c r="S22" s="38"/>
      <c r="T22" s="38"/>
    </row>
    <row r="23" spans="7:30">
      <c r="G23" s="8"/>
      <c r="H23" s="7"/>
      <c r="I23" s="7"/>
      <c r="J23" s="7"/>
      <c r="K23" s="7"/>
      <c r="L23" s="7"/>
      <c r="M23" s="38"/>
      <c r="N23" s="9"/>
      <c r="O23" s="38"/>
      <c r="P23" s="9"/>
      <c r="Q23" s="9"/>
      <c r="R23" s="38"/>
      <c r="S23" s="38"/>
      <c r="T23" s="38"/>
    </row>
    <row r="24" spans="7:30">
      <c r="G24" s="8"/>
      <c r="H24" s="7"/>
      <c r="I24" s="7"/>
      <c r="J24" s="7"/>
      <c r="K24" s="7"/>
      <c r="L24" s="7"/>
      <c r="M24" s="7"/>
      <c r="N24" s="9"/>
      <c r="O24" s="7"/>
      <c r="P24" s="9"/>
      <c r="Q24" s="9"/>
      <c r="R24" s="7"/>
      <c r="S24" s="7"/>
      <c r="T24" s="7"/>
    </row>
  </sheetData>
  <sheetProtection password="83AF" sheet="1" objects="1" scenarios="1"/>
  <mergeCells count="2">
    <mergeCell ref="Z2:AA2"/>
    <mergeCell ref="AC2:AD2"/>
  </mergeCell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U226"/>
  <sheetViews>
    <sheetView workbookViewId="0">
      <selection activeCell="R22" sqref="R22:X22"/>
    </sheetView>
  </sheetViews>
  <sheetFormatPr defaultColWidth="8.85546875" defaultRowHeight="15"/>
  <cols>
    <col min="1" max="17" width="4.7109375" style="10" customWidth="1"/>
    <col min="18" max="18" width="14" style="10" customWidth="1"/>
    <col min="19" max="19" width="12.140625" style="10" customWidth="1"/>
    <col min="20" max="20" width="15.140625" style="25" customWidth="1"/>
    <col min="21" max="21" width="9.140625" customWidth="1"/>
    <col min="22" max="16384" width="8.85546875" style="10"/>
  </cols>
  <sheetData>
    <row r="1" spans="2:21" ht="15.75" thickBot="1">
      <c r="R1" s="19" t="s">
        <v>322</v>
      </c>
      <c r="S1" s="10" t="s">
        <v>373</v>
      </c>
      <c r="T1" s="25" t="s">
        <v>385</v>
      </c>
      <c r="U1" s="49" t="s">
        <v>386</v>
      </c>
    </row>
    <row r="2" spans="2:21" ht="21" thickTop="1" thickBot="1">
      <c r="B2" s="11" t="s">
        <v>374</v>
      </c>
      <c r="C2" s="1"/>
      <c r="D2" s="1"/>
      <c r="E2" s="13" t="s">
        <v>375</v>
      </c>
      <c r="F2" s="1"/>
      <c r="G2" s="1"/>
      <c r="H2" s="1"/>
      <c r="I2" s="11" t="s">
        <v>374</v>
      </c>
      <c r="J2" s="1"/>
      <c r="K2" s="1"/>
      <c r="L2" s="1"/>
      <c r="M2" s="13" t="s">
        <v>375</v>
      </c>
      <c r="N2" s="1"/>
      <c r="O2" s="1"/>
      <c r="P2" s="11" t="s">
        <v>374</v>
      </c>
      <c r="R2" s="16" t="s">
        <v>0</v>
      </c>
      <c r="S2" s="25" t="str">
        <f t="shared" ref="S2:S16" si="0">INDEX($B$2:$P$16,T2,1)</f>
        <v>TW</v>
      </c>
      <c r="T2" s="25">
        <v>1</v>
      </c>
      <c r="U2" s="4">
        <v>1</v>
      </c>
    </row>
    <row r="3" spans="2:21" ht="21" thickTop="1" thickBot="1">
      <c r="B3" s="1"/>
      <c r="C3" s="12" t="s">
        <v>376</v>
      </c>
      <c r="D3" s="1"/>
      <c r="E3" s="1"/>
      <c r="F3" s="1"/>
      <c r="G3" s="14" t="s">
        <v>377</v>
      </c>
      <c r="H3" s="1"/>
      <c r="I3" s="1"/>
      <c r="J3" s="1"/>
      <c r="K3" s="14" t="s">
        <v>377</v>
      </c>
      <c r="L3" s="1"/>
      <c r="M3" s="1"/>
      <c r="N3" s="1"/>
      <c r="O3" s="12" t="s">
        <v>376</v>
      </c>
      <c r="P3" s="1"/>
      <c r="R3" s="16" t="s">
        <v>1</v>
      </c>
      <c r="S3" s="25">
        <f t="shared" si="0"/>
        <v>0</v>
      </c>
      <c r="T3" s="25">
        <v>2</v>
      </c>
      <c r="U3" s="4">
        <v>1</v>
      </c>
    </row>
    <row r="4" spans="2:21" ht="21" thickTop="1" thickBot="1">
      <c r="B4" s="1"/>
      <c r="C4" s="1"/>
      <c r="D4" s="12" t="s">
        <v>376</v>
      </c>
      <c r="E4" s="1"/>
      <c r="F4" s="1"/>
      <c r="G4" s="1"/>
      <c r="H4" s="13" t="s">
        <v>375</v>
      </c>
      <c r="I4" s="1"/>
      <c r="J4" s="13" t="s">
        <v>375</v>
      </c>
      <c r="K4" s="1"/>
      <c r="L4" s="1"/>
      <c r="M4" s="1"/>
      <c r="N4" s="12" t="s">
        <v>376</v>
      </c>
      <c r="O4" s="1"/>
      <c r="P4" s="1"/>
      <c r="R4" s="16" t="s">
        <v>2</v>
      </c>
      <c r="S4" s="25">
        <f t="shared" si="0"/>
        <v>0</v>
      </c>
      <c r="T4" s="25">
        <v>3</v>
      </c>
      <c r="U4" s="4">
        <v>1</v>
      </c>
    </row>
    <row r="5" spans="2:21" ht="21" thickTop="1" thickBot="1">
      <c r="B5" s="13" t="s">
        <v>375</v>
      </c>
      <c r="C5" s="1"/>
      <c r="D5" s="1"/>
      <c r="E5" s="12" t="s">
        <v>376</v>
      </c>
      <c r="F5" s="1"/>
      <c r="G5" s="1"/>
      <c r="H5" s="1"/>
      <c r="I5" s="13" t="s">
        <v>375</v>
      </c>
      <c r="J5" s="1"/>
      <c r="K5" s="1"/>
      <c r="L5" s="1"/>
      <c r="M5" s="12" t="s">
        <v>376</v>
      </c>
      <c r="N5" s="1"/>
      <c r="O5" s="1"/>
      <c r="P5" s="13" t="s">
        <v>375</v>
      </c>
      <c r="R5" s="16" t="s">
        <v>3</v>
      </c>
      <c r="S5" s="25" t="str">
        <f t="shared" si="0"/>
        <v>DL</v>
      </c>
      <c r="T5" s="25">
        <v>4</v>
      </c>
      <c r="U5" s="4">
        <v>1</v>
      </c>
    </row>
    <row r="6" spans="2:21" ht="21" thickTop="1" thickBot="1">
      <c r="B6" s="1"/>
      <c r="C6" s="1"/>
      <c r="D6" s="1"/>
      <c r="E6" s="1"/>
      <c r="F6" s="12" t="s">
        <v>376</v>
      </c>
      <c r="G6" s="1"/>
      <c r="H6" s="1"/>
      <c r="I6" s="1"/>
      <c r="J6" s="1"/>
      <c r="K6" s="1"/>
      <c r="L6" s="12" t="s">
        <v>376</v>
      </c>
      <c r="M6" s="1"/>
      <c r="N6" s="1"/>
      <c r="O6" s="1"/>
      <c r="P6" s="1"/>
      <c r="R6" s="16" t="s">
        <v>143</v>
      </c>
      <c r="S6" s="25">
        <f t="shared" si="0"/>
        <v>0</v>
      </c>
      <c r="T6" s="25">
        <v>5</v>
      </c>
      <c r="U6" s="4">
        <v>1</v>
      </c>
    </row>
    <row r="7" spans="2:21" ht="21" thickTop="1" thickBot="1">
      <c r="B7" s="1"/>
      <c r="C7" s="14" t="s">
        <v>377</v>
      </c>
      <c r="D7" s="1"/>
      <c r="E7" s="1"/>
      <c r="F7" s="1"/>
      <c r="G7" s="14" t="s">
        <v>377</v>
      </c>
      <c r="H7" s="1"/>
      <c r="I7" s="1"/>
      <c r="J7" s="1"/>
      <c r="K7" s="14" t="s">
        <v>377</v>
      </c>
      <c r="L7" s="1"/>
      <c r="M7" s="1"/>
      <c r="N7" s="1"/>
      <c r="O7" s="14" t="s">
        <v>377</v>
      </c>
      <c r="P7" s="1"/>
      <c r="R7" s="16" t="s">
        <v>144</v>
      </c>
      <c r="S7" s="25">
        <f t="shared" si="0"/>
        <v>0</v>
      </c>
      <c r="T7" s="25">
        <v>6</v>
      </c>
      <c r="U7" s="4">
        <v>1</v>
      </c>
    </row>
    <row r="8" spans="2:21" ht="21" thickTop="1" thickBot="1">
      <c r="B8" s="1"/>
      <c r="C8" s="1"/>
      <c r="D8" s="13" t="s">
        <v>375</v>
      </c>
      <c r="E8" s="1"/>
      <c r="F8" s="1"/>
      <c r="G8" s="1"/>
      <c r="H8" s="13" t="s">
        <v>375</v>
      </c>
      <c r="I8" s="1"/>
      <c r="J8" s="13" t="s">
        <v>375</v>
      </c>
      <c r="K8" s="1"/>
      <c r="L8" s="1"/>
      <c r="M8" s="1"/>
      <c r="N8" s="13" t="s">
        <v>375</v>
      </c>
      <c r="O8" s="1"/>
      <c r="P8" s="1"/>
      <c r="R8" s="16" t="s">
        <v>145</v>
      </c>
      <c r="S8" s="25">
        <f t="shared" si="0"/>
        <v>0</v>
      </c>
      <c r="T8" s="25">
        <v>7</v>
      </c>
      <c r="U8" s="4">
        <v>1</v>
      </c>
    </row>
    <row r="9" spans="2:21" ht="21" thickTop="1" thickBot="1">
      <c r="B9" s="11" t="s">
        <v>374</v>
      </c>
      <c r="C9" s="1"/>
      <c r="D9" s="1"/>
      <c r="E9" s="13" t="s">
        <v>375</v>
      </c>
      <c r="F9" s="1"/>
      <c r="G9" s="1"/>
      <c r="H9" s="1"/>
      <c r="I9" s="12" t="s">
        <v>376</v>
      </c>
      <c r="J9" s="1"/>
      <c r="K9" s="1"/>
      <c r="L9" s="1"/>
      <c r="M9" s="13" t="s">
        <v>375</v>
      </c>
      <c r="N9" s="1"/>
      <c r="O9" s="1"/>
      <c r="P9" s="11" t="s">
        <v>374</v>
      </c>
      <c r="R9" s="16" t="s">
        <v>146</v>
      </c>
      <c r="S9" s="25" t="str">
        <f t="shared" si="0"/>
        <v>TW</v>
      </c>
      <c r="T9" s="25">
        <v>8</v>
      </c>
      <c r="U9" s="4">
        <v>1</v>
      </c>
    </row>
    <row r="10" spans="2:21" ht="21" thickTop="1" thickBot="1">
      <c r="B10" s="1"/>
      <c r="C10" s="1"/>
      <c r="D10" s="13" t="s">
        <v>375</v>
      </c>
      <c r="E10" s="1"/>
      <c r="F10" s="1"/>
      <c r="G10" s="1"/>
      <c r="H10" s="13" t="s">
        <v>375</v>
      </c>
      <c r="I10" s="1"/>
      <c r="J10" s="13" t="s">
        <v>375</v>
      </c>
      <c r="K10" s="1"/>
      <c r="L10" s="1"/>
      <c r="M10" s="1"/>
      <c r="N10" s="13" t="s">
        <v>375</v>
      </c>
      <c r="O10" s="1"/>
      <c r="P10" s="1"/>
      <c r="R10" s="16" t="s">
        <v>147</v>
      </c>
      <c r="S10" s="25">
        <f t="shared" si="0"/>
        <v>0</v>
      </c>
      <c r="T10" s="25">
        <v>9</v>
      </c>
      <c r="U10" s="4">
        <v>1</v>
      </c>
    </row>
    <row r="11" spans="2:21" ht="21" thickTop="1" thickBot="1">
      <c r="B11" s="1"/>
      <c r="C11" s="14" t="s">
        <v>377</v>
      </c>
      <c r="D11" s="1"/>
      <c r="E11" s="1"/>
      <c r="F11" s="1"/>
      <c r="G11" s="14" t="s">
        <v>377</v>
      </c>
      <c r="H11" s="1"/>
      <c r="I11" s="1"/>
      <c r="J11" s="1"/>
      <c r="K11" s="14" t="s">
        <v>377</v>
      </c>
      <c r="L11" s="1"/>
      <c r="M11" s="1"/>
      <c r="N11" s="1"/>
      <c r="O11" s="14" t="s">
        <v>377</v>
      </c>
      <c r="P11" s="1"/>
      <c r="R11" s="16" t="s">
        <v>148</v>
      </c>
      <c r="S11" s="25">
        <f t="shared" si="0"/>
        <v>0</v>
      </c>
      <c r="T11" s="25">
        <v>10</v>
      </c>
      <c r="U11" s="4">
        <v>1</v>
      </c>
    </row>
    <row r="12" spans="2:21" ht="21" thickTop="1" thickBot="1">
      <c r="B12" s="1"/>
      <c r="C12" s="1"/>
      <c r="D12" s="1"/>
      <c r="E12" s="1"/>
      <c r="F12" s="12" t="s">
        <v>376</v>
      </c>
      <c r="G12" s="1"/>
      <c r="H12" s="1"/>
      <c r="I12" s="1"/>
      <c r="J12" s="1"/>
      <c r="K12" s="1"/>
      <c r="L12" s="12" t="s">
        <v>376</v>
      </c>
      <c r="M12" s="1"/>
      <c r="N12" s="1"/>
      <c r="O12" s="1"/>
      <c r="P12" s="1"/>
      <c r="R12" s="16" t="s">
        <v>149</v>
      </c>
      <c r="S12" s="25">
        <f t="shared" si="0"/>
        <v>0</v>
      </c>
      <c r="T12" s="25">
        <v>11</v>
      </c>
      <c r="U12" s="4">
        <v>1</v>
      </c>
    </row>
    <row r="13" spans="2:21" ht="21" thickTop="1" thickBot="1">
      <c r="B13" s="13" t="s">
        <v>375</v>
      </c>
      <c r="C13" s="1"/>
      <c r="D13" s="1"/>
      <c r="E13" s="12" t="s">
        <v>376</v>
      </c>
      <c r="F13" s="1"/>
      <c r="G13" s="1"/>
      <c r="H13" s="1"/>
      <c r="I13" s="13" t="s">
        <v>375</v>
      </c>
      <c r="J13" s="1"/>
      <c r="K13" s="1"/>
      <c r="L13" s="1"/>
      <c r="M13" s="12" t="s">
        <v>376</v>
      </c>
      <c r="N13" s="1"/>
      <c r="O13" s="1"/>
      <c r="P13" s="13" t="s">
        <v>375</v>
      </c>
      <c r="R13" s="16" t="s">
        <v>150</v>
      </c>
      <c r="S13" s="25" t="str">
        <f t="shared" si="0"/>
        <v>DL</v>
      </c>
      <c r="T13" s="25">
        <v>12</v>
      </c>
      <c r="U13" s="4">
        <v>1</v>
      </c>
    </row>
    <row r="14" spans="2:21" ht="21" thickTop="1" thickBot="1">
      <c r="B14" s="1"/>
      <c r="C14" s="1"/>
      <c r="D14" s="12" t="s">
        <v>376</v>
      </c>
      <c r="E14" s="1"/>
      <c r="F14" s="1"/>
      <c r="G14" s="1"/>
      <c r="H14" s="13" t="s">
        <v>375</v>
      </c>
      <c r="I14" s="1"/>
      <c r="J14" s="13" t="s">
        <v>375</v>
      </c>
      <c r="K14" s="1"/>
      <c r="L14" s="1"/>
      <c r="M14" s="1"/>
      <c r="N14" s="12" t="s">
        <v>376</v>
      </c>
      <c r="O14" s="1"/>
      <c r="P14" s="1"/>
      <c r="R14" s="16" t="s">
        <v>151</v>
      </c>
      <c r="S14" s="25">
        <f t="shared" si="0"/>
        <v>0</v>
      </c>
      <c r="T14" s="25">
        <v>13</v>
      </c>
      <c r="U14" s="4">
        <v>1</v>
      </c>
    </row>
    <row r="15" spans="2:21" ht="21" thickTop="1" thickBot="1">
      <c r="B15" s="1"/>
      <c r="C15" s="12" t="s">
        <v>376</v>
      </c>
      <c r="D15" s="1"/>
      <c r="E15" s="1"/>
      <c r="F15" s="1"/>
      <c r="G15" s="14" t="s">
        <v>377</v>
      </c>
      <c r="H15" s="1"/>
      <c r="I15" s="1"/>
      <c r="J15" s="1"/>
      <c r="K15" s="14" t="s">
        <v>377</v>
      </c>
      <c r="L15" s="1"/>
      <c r="M15" s="1"/>
      <c r="N15" s="1"/>
      <c r="O15" s="12" t="s">
        <v>376</v>
      </c>
      <c r="P15" s="1"/>
      <c r="R15" s="16" t="s">
        <v>152</v>
      </c>
      <c r="S15" s="25">
        <f t="shared" si="0"/>
        <v>0</v>
      </c>
      <c r="T15" s="25">
        <v>14</v>
      </c>
      <c r="U15" s="4">
        <v>1</v>
      </c>
    </row>
    <row r="16" spans="2:21" ht="21" thickTop="1" thickBot="1">
      <c r="B16" s="11" t="s">
        <v>374</v>
      </c>
      <c r="C16" s="1"/>
      <c r="D16" s="1"/>
      <c r="E16" s="13" t="s">
        <v>375</v>
      </c>
      <c r="F16" s="1"/>
      <c r="G16" s="1"/>
      <c r="H16" s="1"/>
      <c r="I16" s="11" t="s">
        <v>374</v>
      </c>
      <c r="J16" s="1"/>
      <c r="K16" s="1"/>
      <c r="L16" s="1"/>
      <c r="M16" s="13" t="s">
        <v>375</v>
      </c>
      <c r="N16" s="1"/>
      <c r="O16" s="1"/>
      <c r="P16" s="11" t="s">
        <v>374</v>
      </c>
      <c r="R16" s="16" t="s">
        <v>153</v>
      </c>
      <c r="S16" s="25" t="str">
        <f t="shared" si="0"/>
        <v>TW</v>
      </c>
      <c r="T16" s="25">
        <v>15</v>
      </c>
      <c r="U16" s="4">
        <v>1</v>
      </c>
    </row>
    <row r="17" spans="18:21" ht="15.75" thickTop="1">
      <c r="R17" s="16" t="s">
        <v>4</v>
      </c>
      <c r="S17" s="25">
        <f t="shared" ref="S17:S31" si="1">INDEX($B$2:$P$16,T17,2)</f>
        <v>0</v>
      </c>
      <c r="T17" s="25">
        <v>1</v>
      </c>
      <c r="U17" s="4">
        <v>2</v>
      </c>
    </row>
    <row r="18" spans="18:21">
      <c r="R18" s="16" t="s">
        <v>5</v>
      </c>
      <c r="S18" s="25" t="str">
        <f t="shared" si="1"/>
        <v>DW</v>
      </c>
      <c r="T18" s="25">
        <v>2</v>
      </c>
      <c r="U18" s="4">
        <v>2</v>
      </c>
    </row>
    <row r="19" spans="18:21">
      <c r="R19" s="16" t="s">
        <v>6</v>
      </c>
      <c r="S19" s="25">
        <f t="shared" si="1"/>
        <v>0</v>
      </c>
      <c r="T19" s="25">
        <v>3</v>
      </c>
      <c r="U19" s="4">
        <v>2</v>
      </c>
    </row>
    <row r="20" spans="18:21">
      <c r="R20" s="16" t="s">
        <v>7</v>
      </c>
      <c r="S20" s="25">
        <f t="shared" si="1"/>
        <v>0</v>
      </c>
      <c r="T20" s="25">
        <v>4</v>
      </c>
      <c r="U20" s="4">
        <v>2</v>
      </c>
    </row>
    <row r="21" spans="18:21">
      <c r="R21" s="16" t="s">
        <v>154</v>
      </c>
      <c r="S21" s="25">
        <f t="shared" si="1"/>
        <v>0</v>
      </c>
      <c r="T21" s="25">
        <v>5</v>
      </c>
      <c r="U21" s="4">
        <v>2</v>
      </c>
    </row>
    <row r="22" spans="18:21">
      <c r="R22" s="16" t="s">
        <v>155</v>
      </c>
      <c r="S22" s="25" t="str">
        <f t="shared" si="1"/>
        <v>TL</v>
      </c>
      <c r="T22" s="25">
        <v>6</v>
      </c>
      <c r="U22" s="4">
        <v>2</v>
      </c>
    </row>
    <row r="23" spans="18:21">
      <c r="R23" s="16" t="s">
        <v>156</v>
      </c>
      <c r="S23" s="25">
        <f t="shared" si="1"/>
        <v>0</v>
      </c>
      <c r="T23" s="25">
        <v>7</v>
      </c>
      <c r="U23" s="4">
        <v>2</v>
      </c>
    </row>
    <row r="24" spans="18:21">
      <c r="R24" s="16" t="s">
        <v>157</v>
      </c>
      <c r="S24" s="25">
        <f t="shared" si="1"/>
        <v>0</v>
      </c>
      <c r="T24" s="25">
        <v>8</v>
      </c>
      <c r="U24" s="4">
        <v>2</v>
      </c>
    </row>
    <row r="25" spans="18:21">
      <c r="R25" s="16" t="s">
        <v>158</v>
      </c>
      <c r="S25" s="25">
        <f t="shared" si="1"/>
        <v>0</v>
      </c>
      <c r="T25" s="25">
        <v>9</v>
      </c>
      <c r="U25" s="4">
        <v>2</v>
      </c>
    </row>
    <row r="26" spans="18:21">
      <c r="R26" s="16" t="s">
        <v>159</v>
      </c>
      <c r="S26" s="25" t="str">
        <f t="shared" si="1"/>
        <v>TL</v>
      </c>
      <c r="T26" s="25">
        <v>10</v>
      </c>
      <c r="U26" s="4">
        <v>2</v>
      </c>
    </row>
    <row r="27" spans="18:21">
      <c r="R27" s="16" t="s">
        <v>160</v>
      </c>
      <c r="S27" s="25">
        <f t="shared" si="1"/>
        <v>0</v>
      </c>
      <c r="T27" s="25">
        <v>11</v>
      </c>
      <c r="U27" s="4">
        <v>2</v>
      </c>
    </row>
    <row r="28" spans="18:21">
      <c r="R28" s="16" t="s">
        <v>161</v>
      </c>
      <c r="S28" s="25">
        <f t="shared" si="1"/>
        <v>0</v>
      </c>
      <c r="T28" s="25">
        <v>12</v>
      </c>
      <c r="U28" s="4">
        <v>2</v>
      </c>
    </row>
    <row r="29" spans="18:21">
      <c r="R29" s="16" t="s">
        <v>162</v>
      </c>
      <c r="S29" s="25">
        <f t="shared" si="1"/>
        <v>0</v>
      </c>
      <c r="T29" s="25">
        <v>13</v>
      </c>
      <c r="U29" s="4">
        <v>2</v>
      </c>
    </row>
    <row r="30" spans="18:21">
      <c r="R30" s="16" t="s">
        <v>163</v>
      </c>
      <c r="S30" s="25" t="str">
        <f t="shared" si="1"/>
        <v>DW</v>
      </c>
      <c r="T30" s="25">
        <v>14</v>
      </c>
      <c r="U30" s="4">
        <v>2</v>
      </c>
    </row>
    <row r="31" spans="18:21">
      <c r="R31" s="16" t="s">
        <v>164</v>
      </c>
      <c r="S31" s="25">
        <f t="shared" si="1"/>
        <v>0</v>
      </c>
      <c r="T31" s="25">
        <v>15</v>
      </c>
      <c r="U31" s="4">
        <v>2</v>
      </c>
    </row>
    <row r="32" spans="18:21">
      <c r="R32" s="16" t="s">
        <v>8</v>
      </c>
      <c r="S32" s="25">
        <f t="shared" ref="S32:S46" si="2">INDEX($B$2:$P$16,T32,3)</f>
        <v>0</v>
      </c>
      <c r="T32" s="25">
        <v>1</v>
      </c>
      <c r="U32" s="4">
        <v>3</v>
      </c>
    </row>
    <row r="33" spans="18:21">
      <c r="R33" s="16" t="s">
        <v>9</v>
      </c>
      <c r="S33" s="25">
        <f t="shared" si="2"/>
        <v>0</v>
      </c>
      <c r="T33" s="25">
        <v>2</v>
      </c>
      <c r="U33" s="4">
        <v>3</v>
      </c>
    </row>
    <row r="34" spans="18:21">
      <c r="R34" s="16" t="s">
        <v>10</v>
      </c>
      <c r="S34" s="25" t="str">
        <f t="shared" si="2"/>
        <v>DW</v>
      </c>
      <c r="T34" s="25">
        <v>3</v>
      </c>
      <c r="U34" s="4">
        <v>3</v>
      </c>
    </row>
    <row r="35" spans="18:21">
      <c r="R35" s="16" t="s">
        <v>11</v>
      </c>
      <c r="S35" s="25">
        <f t="shared" si="2"/>
        <v>0</v>
      </c>
      <c r="T35" s="25">
        <v>4</v>
      </c>
      <c r="U35" s="4">
        <v>3</v>
      </c>
    </row>
    <row r="36" spans="18:21">
      <c r="R36" s="16" t="s">
        <v>165</v>
      </c>
      <c r="S36" s="25">
        <f t="shared" si="2"/>
        <v>0</v>
      </c>
      <c r="T36" s="25">
        <v>5</v>
      </c>
      <c r="U36" s="4">
        <v>3</v>
      </c>
    </row>
    <row r="37" spans="18:21">
      <c r="R37" s="16" t="s">
        <v>166</v>
      </c>
      <c r="S37" s="25">
        <f t="shared" si="2"/>
        <v>0</v>
      </c>
      <c r="T37" s="25">
        <v>6</v>
      </c>
      <c r="U37" s="4">
        <v>3</v>
      </c>
    </row>
    <row r="38" spans="18:21">
      <c r="R38" s="16" t="s">
        <v>167</v>
      </c>
      <c r="S38" s="25" t="str">
        <f t="shared" si="2"/>
        <v>DL</v>
      </c>
      <c r="T38" s="25">
        <v>7</v>
      </c>
      <c r="U38" s="4">
        <v>3</v>
      </c>
    </row>
    <row r="39" spans="18:21">
      <c r="R39" s="16" t="s">
        <v>168</v>
      </c>
      <c r="S39" s="25">
        <f t="shared" si="2"/>
        <v>0</v>
      </c>
      <c r="T39" s="25">
        <v>8</v>
      </c>
      <c r="U39" s="4">
        <v>3</v>
      </c>
    </row>
    <row r="40" spans="18:21">
      <c r="R40" s="16" t="s">
        <v>169</v>
      </c>
      <c r="S40" s="25" t="str">
        <f t="shared" si="2"/>
        <v>DL</v>
      </c>
      <c r="T40" s="25">
        <v>9</v>
      </c>
      <c r="U40" s="4">
        <v>3</v>
      </c>
    </row>
    <row r="41" spans="18:21">
      <c r="R41" s="16" t="s">
        <v>170</v>
      </c>
      <c r="S41" s="25">
        <f t="shared" si="2"/>
        <v>0</v>
      </c>
      <c r="T41" s="25">
        <v>10</v>
      </c>
      <c r="U41" s="4">
        <v>3</v>
      </c>
    </row>
    <row r="42" spans="18:21">
      <c r="R42" s="16" t="s">
        <v>171</v>
      </c>
      <c r="S42" s="25">
        <f t="shared" si="2"/>
        <v>0</v>
      </c>
      <c r="T42" s="25">
        <v>11</v>
      </c>
      <c r="U42" s="4">
        <v>3</v>
      </c>
    </row>
    <row r="43" spans="18:21">
      <c r="R43" s="16" t="s">
        <v>172</v>
      </c>
      <c r="S43" s="25">
        <f t="shared" si="2"/>
        <v>0</v>
      </c>
      <c r="T43" s="25">
        <v>12</v>
      </c>
      <c r="U43" s="4">
        <v>3</v>
      </c>
    </row>
    <row r="44" spans="18:21">
      <c r="R44" s="16" t="s">
        <v>173</v>
      </c>
      <c r="S44" s="25" t="str">
        <f t="shared" si="2"/>
        <v>DW</v>
      </c>
      <c r="T44" s="25">
        <v>13</v>
      </c>
      <c r="U44" s="4">
        <v>3</v>
      </c>
    </row>
    <row r="45" spans="18:21">
      <c r="R45" s="16" t="s">
        <v>174</v>
      </c>
      <c r="S45" s="25">
        <f t="shared" si="2"/>
        <v>0</v>
      </c>
      <c r="T45" s="25">
        <v>14</v>
      </c>
      <c r="U45" s="4">
        <v>3</v>
      </c>
    </row>
    <row r="46" spans="18:21">
      <c r="R46" s="16" t="s">
        <v>175</v>
      </c>
      <c r="S46" s="25">
        <f t="shared" si="2"/>
        <v>0</v>
      </c>
      <c r="T46" s="25">
        <v>15</v>
      </c>
      <c r="U46" s="4">
        <v>3</v>
      </c>
    </row>
    <row r="47" spans="18:21">
      <c r="R47" s="16" t="s">
        <v>12</v>
      </c>
      <c r="S47" s="25" t="str">
        <f t="shared" ref="S47:S61" si="3">INDEX($B$2:$P$16,T47,4)</f>
        <v>DL</v>
      </c>
      <c r="T47" s="25">
        <v>1</v>
      </c>
      <c r="U47" s="4">
        <v>4</v>
      </c>
    </row>
    <row r="48" spans="18:21">
      <c r="R48" s="16" t="s">
        <v>13</v>
      </c>
      <c r="S48" s="25">
        <f t="shared" si="3"/>
        <v>0</v>
      </c>
      <c r="T48" s="25">
        <v>2</v>
      </c>
      <c r="U48" s="4">
        <v>4</v>
      </c>
    </row>
    <row r="49" spans="18:21">
      <c r="R49" s="16" t="s">
        <v>14</v>
      </c>
      <c r="S49" s="25">
        <f t="shared" si="3"/>
        <v>0</v>
      </c>
      <c r="T49" s="25">
        <v>3</v>
      </c>
      <c r="U49" s="4">
        <v>4</v>
      </c>
    </row>
    <row r="50" spans="18:21">
      <c r="R50" s="16" t="s">
        <v>15</v>
      </c>
      <c r="S50" s="25" t="str">
        <f t="shared" si="3"/>
        <v>DW</v>
      </c>
      <c r="T50" s="25">
        <v>4</v>
      </c>
      <c r="U50" s="4">
        <v>4</v>
      </c>
    </row>
    <row r="51" spans="18:21">
      <c r="R51" s="16" t="s">
        <v>65</v>
      </c>
      <c r="S51" s="25">
        <f t="shared" si="3"/>
        <v>0</v>
      </c>
      <c r="T51" s="25">
        <v>5</v>
      </c>
      <c r="U51" s="4">
        <v>4</v>
      </c>
    </row>
    <row r="52" spans="18:21">
      <c r="R52" s="16" t="s">
        <v>66</v>
      </c>
      <c r="S52" s="25">
        <f t="shared" si="3"/>
        <v>0</v>
      </c>
      <c r="T52" s="25">
        <v>6</v>
      </c>
      <c r="U52" s="4">
        <v>4</v>
      </c>
    </row>
    <row r="53" spans="18:21">
      <c r="R53" s="16" t="s">
        <v>67</v>
      </c>
      <c r="S53" s="25">
        <f t="shared" si="3"/>
        <v>0</v>
      </c>
      <c r="T53" s="25">
        <v>7</v>
      </c>
      <c r="U53" s="4">
        <v>4</v>
      </c>
    </row>
    <row r="54" spans="18:21">
      <c r="R54" s="16" t="s">
        <v>68</v>
      </c>
      <c r="S54" s="25" t="str">
        <f t="shared" si="3"/>
        <v>DL</v>
      </c>
      <c r="T54" s="25">
        <v>8</v>
      </c>
      <c r="U54" s="4">
        <v>4</v>
      </c>
    </row>
    <row r="55" spans="18:21">
      <c r="R55" s="16" t="s">
        <v>69</v>
      </c>
      <c r="S55" s="25">
        <f t="shared" si="3"/>
        <v>0</v>
      </c>
      <c r="T55" s="25">
        <v>9</v>
      </c>
      <c r="U55" s="4">
        <v>4</v>
      </c>
    </row>
    <row r="56" spans="18:21">
      <c r="R56" s="16" t="s">
        <v>70</v>
      </c>
      <c r="S56" s="25">
        <f t="shared" si="3"/>
        <v>0</v>
      </c>
      <c r="T56" s="25">
        <v>10</v>
      </c>
      <c r="U56" s="4">
        <v>4</v>
      </c>
    </row>
    <row r="57" spans="18:21">
      <c r="R57" s="16" t="s">
        <v>71</v>
      </c>
      <c r="S57" s="25">
        <f t="shared" si="3"/>
        <v>0</v>
      </c>
      <c r="T57" s="25">
        <v>11</v>
      </c>
      <c r="U57" s="4">
        <v>4</v>
      </c>
    </row>
    <row r="58" spans="18:21">
      <c r="R58" s="16" t="s">
        <v>176</v>
      </c>
      <c r="S58" s="25" t="str">
        <f t="shared" si="3"/>
        <v>DW</v>
      </c>
      <c r="T58" s="25">
        <v>12</v>
      </c>
      <c r="U58" s="4">
        <v>4</v>
      </c>
    </row>
    <row r="59" spans="18:21">
      <c r="R59" s="16" t="s">
        <v>177</v>
      </c>
      <c r="S59" s="25">
        <f t="shared" si="3"/>
        <v>0</v>
      </c>
      <c r="T59" s="25">
        <v>13</v>
      </c>
      <c r="U59" s="4">
        <v>4</v>
      </c>
    </row>
    <row r="60" spans="18:21">
      <c r="R60" s="16" t="s">
        <v>178</v>
      </c>
      <c r="S60" s="25">
        <f t="shared" si="3"/>
        <v>0</v>
      </c>
      <c r="T60" s="25">
        <v>14</v>
      </c>
      <c r="U60" s="4">
        <v>4</v>
      </c>
    </row>
    <row r="61" spans="18:21">
      <c r="R61" s="16" t="s">
        <v>179</v>
      </c>
      <c r="S61" s="25" t="str">
        <f t="shared" si="3"/>
        <v>DL</v>
      </c>
      <c r="T61" s="25">
        <v>15</v>
      </c>
      <c r="U61" s="4">
        <v>4</v>
      </c>
    </row>
    <row r="62" spans="18:21">
      <c r="R62" s="16" t="s">
        <v>73</v>
      </c>
      <c r="S62" s="25">
        <f t="shared" ref="S62:S76" si="4">INDEX($B$2:$P$16,T62,5)</f>
        <v>0</v>
      </c>
      <c r="T62" s="25">
        <v>1</v>
      </c>
      <c r="U62" s="4">
        <v>5</v>
      </c>
    </row>
    <row r="63" spans="18:21">
      <c r="R63" s="16" t="s">
        <v>180</v>
      </c>
      <c r="S63" s="25">
        <f t="shared" si="4"/>
        <v>0</v>
      </c>
      <c r="T63" s="25">
        <v>2</v>
      </c>
      <c r="U63" s="4">
        <v>5</v>
      </c>
    </row>
    <row r="64" spans="18:21">
      <c r="R64" s="16" t="s">
        <v>181</v>
      </c>
      <c r="S64" s="25">
        <f t="shared" si="4"/>
        <v>0</v>
      </c>
      <c r="T64" s="25">
        <v>3</v>
      </c>
      <c r="U64" s="4">
        <v>5</v>
      </c>
    </row>
    <row r="65" spans="18:21">
      <c r="R65" s="16" t="s">
        <v>182</v>
      </c>
      <c r="S65" s="25">
        <f t="shared" si="4"/>
        <v>0</v>
      </c>
      <c r="T65" s="25">
        <v>4</v>
      </c>
      <c r="U65" s="4">
        <v>5</v>
      </c>
    </row>
    <row r="66" spans="18:21">
      <c r="R66" s="16" t="s">
        <v>183</v>
      </c>
      <c r="S66" s="25" t="str">
        <f t="shared" si="4"/>
        <v>DW</v>
      </c>
      <c r="T66" s="25">
        <v>5</v>
      </c>
      <c r="U66" s="4">
        <v>5</v>
      </c>
    </row>
    <row r="67" spans="18:21">
      <c r="R67" s="16" t="s">
        <v>184</v>
      </c>
      <c r="S67" s="25">
        <f t="shared" si="4"/>
        <v>0</v>
      </c>
      <c r="T67" s="25">
        <v>6</v>
      </c>
      <c r="U67" s="4">
        <v>5</v>
      </c>
    </row>
    <row r="68" spans="18:21">
      <c r="R68" s="16" t="s">
        <v>185</v>
      </c>
      <c r="S68" s="25">
        <f t="shared" si="4"/>
        <v>0</v>
      </c>
      <c r="T68" s="25">
        <v>7</v>
      </c>
      <c r="U68" s="4">
        <v>5</v>
      </c>
    </row>
    <row r="69" spans="18:21">
      <c r="R69" s="16" t="s">
        <v>186</v>
      </c>
      <c r="S69" s="25">
        <f t="shared" si="4"/>
        <v>0</v>
      </c>
      <c r="T69" s="25">
        <v>8</v>
      </c>
      <c r="U69" s="4">
        <v>5</v>
      </c>
    </row>
    <row r="70" spans="18:21">
      <c r="R70" s="16" t="s">
        <v>187</v>
      </c>
      <c r="S70" s="25">
        <f t="shared" si="4"/>
        <v>0</v>
      </c>
      <c r="T70" s="25">
        <v>9</v>
      </c>
      <c r="U70" s="4">
        <v>5</v>
      </c>
    </row>
    <row r="71" spans="18:21">
      <c r="R71" s="16" t="s">
        <v>188</v>
      </c>
      <c r="S71" s="25">
        <f t="shared" si="4"/>
        <v>0</v>
      </c>
      <c r="T71" s="25">
        <v>10</v>
      </c>
      <c r="U71" s="4">
        <v>5</v>
      </c>
    </row>
    <row r="72" spans="18:21">
      <c r="R72" s="16" t="s">
        <v>189</v>
      </c>
      <c r="S72" s="25" t="str">
        <f t="shared" si="4"/>
        <v>DW</v>
      </c>
      <c r="T72" s="25">
        <v>11</v>
      </c>
      <c r="U72" s="4">
        <v>5</v>
      </c>
    </row>
    <row r="73" spans="18:21">
      <c r="R73" s="16" t="s">
        <v>190</v>
      </c>
      <c r="S73" s="25">
        <f t="shared" si="4"/>
        <v>0</v>
      </c>
      <c r="T73" s="25">
        <v>12</v>
      </c>
      <c r="U73" s="4">
        <v>5</v>
      </c>
    </row>
    <row r="74" spans="18:21">
      <c r="R74" s="16" t="s">
        <v>191</v>
      </c>
      <c r="S74" s="25">
        <f t="shared" si="4"/>
        <v>0</v>
      </c>
      <c r="T74" s="25">
        <v>13</v>
      </c>
      <c r="U74" s="4">
        <v>5</v>
      </c>
    </row>
    <row r="75" spans="18:21">
      <c r="R75" s="16" t="s">
        <v>192</v>
      </c>
      <c r="S75" s="25">
        <f t="shared" si="4"/>
        <v>0</v>
      </c>
      <c r="T75" s="25">
        <v>14</v>
      </c>
      <c r="U75" s="4">
        <v>5</v>
      </c>
    </row>
    <row r="76" spans="18:21">
      <c r="R76" s="16" t="s">
        <v>193</v>
      </c>
      <c r="S76" s="25">
        <f t="shared" si="4"/>
        <v>0</v>
      </c>
      <c r="T76" s="25">
        <v>15</v>
      </c>
      <c r="U76" s="4">
        <v>5</v>
      </c>
    </row>
    <row r="77" spans="18:21">
      <c r="R77" s="16" t="s">
        <v>75</v>
      </c>
      <c r="S77" s="25">
        <f t="shared" ref="S77:S91" si="5">INDEX($B$2:$P$16,T77,6)</f>
        <v>0</v>
      </c>
      <c r="T77" s="25">
        <v>1</v>
      </c>
      <c r="U77" s="4">
        <v>6</v>
      </c>
    </row>
    <row r="78" spans="18:21">
      <c r="R78" s="16" t="s">
        <v>76</v>
      </c>
      <c r="S78" s="25" t="str">
        <f t="shared" si="5"/>
        <v>TL</v>
      </c>
      <c r="T78" s="25">
        <v>2</v>
      </c>
      <c r="U78" s="4">
        <v>6</v>
      </c>
    </row>
    <row r="79" spans="18:21">
      <c r="R79" s="16" t="s">
        <v>194</v>
      </c>
      <c r="S79" s="25">
        <f t="shared" si="5"/>
        <v>0</v>
      </c>
      <c r="T79" s="25">
        <v>3</v>
      </c>
      <c r="U79" s="4">
        <v>6</v>
      </c>
    </row>
    <row r="80" spans="18:21">
      <c r="R80" s="16" t="s">
        <v>195</v>
      </c>
      <c r="S80" s="25">
        <f t="shared" si="5"/>
        <v>0</v>
      </c>
      <c r="T80" s="25">
        <v>4</v>
      </c>
      <c r="U80" s="4">
        <v>6</v>
      </c>
    </row>
    <row r="81" spans="18:21">
      <c r="R81" s="16" t="s">
        <v>196</v>
      </c>
      <c r="S81" s="25">
        <f t="shared" si="5"/>
        <v>0</v>
      </c>
      <c r="T81" s="25">
        <v>5</v>
      </c>
      <c r="U81" s="4">
        <v>6</v>
      </c>
    </row>
    <row r="82" spans="18:21">
      <c r="R82" s="16" t="s">
        <v>197</v>
      </c>
      <c r="S82" s="25" t="str">
        <f t="shared" si="5"/>
        <v>TL</v>
      </c>
      <c r="T82" s="25">
        <v>6</v>
      </c>
      <c r="U82" s="4">
        <v>6</v>
      </c>
    </row>
    <row r="83" spans="18:21">
      <c r="R83" s="16" t="s">
        <v>198</v>
      </c>
      <c r="S83" s="25">
        <f t="shared" si="5"/>
        <v>0</v>
      </c>
      <c r="T83" s="25">
        <v>7</v>
      </c>
      <c r="U83" s="4">
        <v>6</v>
      </c>
    </row>
    <row r="84" spans="18:21">
      <c r="R84" s="16" t="s">
        <v>199</v>
      </c>
      <c r="S84" s="25">
        <f t="shared" si="5"/>
        <v>0</v>
      </c>
      <c r="T84" s="25">
        <v>8</v>
      </c>
      <c r="U84" s="4">
        <v>6</v>
      </c>
    </row>
    <row r="85" spans="18:21">
      <c r="R85" s="16" t="s">
        <v>200</v>
      </c>
      <c r="S85" s="25">
        <f t="shared" si="5"/>
        <v>0</v>
      </c>
      <c r="T85" s="25">
        <v>9</v>
      </c>
      <c r="U85" s="4">
        <v>6</v>
      </c>
    </row>
    <row r="86" spans="18:21">
      <c r="R86" s="16" t="s">
        <v>201</v>
      </c>
      <c r="S86" s="25" t="str">
        <f t="shared" si="5"/>
        <v>TL</v>
      </c>
      <c r="T86" s="25">
        <v>10</v>
      </c>
      <c r="U86" s="4">
        <v>6</v>
      </c>
    </row>
    <row r="87" spans="18:21">
      <c r="R87" s="16" t="s">
        <v>202</v>
      </c>
      <c r="S87" s="25">
        <f t="shared" si="5"/>
        <v>0</v>
      </c>
      <c r="T87" s="25">
        <v>11</v>
      </c>
      <c r="U87" s="4">
        <v>6</v>
      </c>
    </row>
    <row r="88" spans="18:21">
      <c r="R88" s="16" t="s">
        <v>203</v>
      </c>
      <c r="S88" s="25">
        <f t="shared" si="5"/>
        <v>0</v>
      </c>
      <c r="T88" s="25">
        <v>12</v>
      </c>
      <c r="U88" s="4">
        <v>6</v>
      </c>
    </row>
    <row r="89" spans="18:21">
      <c r="R89" s="16" t="s">
        <v>204</v>
      </c>
      <c r="S89" s="25">
        <f t="shared" si="5"/>
        <v>0</v>
      </c>
      <c r="T89" s="25">
        <v>13</v>
      </c>
      <c r="U89" s="4">
        <v>6</v>
      </c>
    </row>
    <row r="90" spans="18:21">
      <c r="R90" s="16" t="s">
        <v>205</v>
      </c>
      <c r="S90" s="25" t="str">
        <f t="shared" si="5"/>
        <v>TL</v>
      </c>
      <c r="T90" s="25">
        <v>14</v>
      </c>
      <c r="U90" s="4">
        <v>6</v>
      </c>
    </row>
    <row r="91" spans="18:21">
      <c r="R91" s="16" t="s">
        <v>206</v>
      </c>
      <c r="S91" s="25">
        <f t="shared" si="5"/>
        <v>0</v>
      </c>
      <c r="T91" s="25">
        <v>15</v>
      </c>
      <c r="U91" s="4">
        <v>6</v>
      </c>
    </row>
    <row r="92" spans="18:21">
      <c r="R92" s="16" t="s">
        <v>78</v>
      </c>
      <c r="S92" s="25">
        <f t="shared" ref="S92:S106" si="6">INDEX($B$2:$P$16,T92,7)</f>
        <v>0</v>
      </c>
      <c r="T92" s="25">
        <v>1</v>
      </c>
      <c r="U92" s="4">
        <v>7</v>
      </c>
    </row>
    <row r="93" spans="18:21">
      <c r="R93" s="16" t="s">
        <v>207</v>
      </c>
      <c r="S93" s="25">
        <f t="shared" si="6"/>
        <v>0</v>
      </c>
      <c r="T93" s="25">
        <v>2</v>
      </c>
      <c r="U93" s="4">
        <v>7</v>
      </c>
    </row>
    <row r="94" spans="18:21">
      <c r="R94" s="16" t="s">
        <v>208</v>
      </c>
      <c r="S94" s="25" t="str">
        <f t="shared" si="6"/>
        <v>DL</v>
      </c>
      <c r="T94" s="25">
        <v>3</v>
      </c>
      <c r="U94" s="4">
        <v>7</v>
      </c>
    </row>
    <row r="95" spans="18:21">
      <c r="R95" s="16" t="s">
        <v>209</v>
      </c>
      <c r="S95" s="25">
        <f t="shared" si="6"/>
        <v>0</v>
      </c>
      <c r="T95" s="25">
        <v>4</v>
      </c>
      <c r="U95" s="4">
        <v>7</v>
      </c>
    </row>
    <row r="96" spans="18:21">
      <c r="R96" s="16" t="s">
        <v>210</v>
      </c>
      <c r="S96" s="25">
        <f t="shared" si="6"/>
        <v>0</v>
      </c>
      <c r="T96" s="25">
        <v>5</v>
      </c>
      <c r="U96" s="4">
        <v>7</v>
      </c>
    </row>
    <row r="97" spans="18:21">
      <c r="R97" s="16" t="s">
        <v>211</v>
      </c>
      <c r="S97" s="25">
        <f t="shared" si="6"/>
        <v>0</v>
      </c>
      <c r="T97" s="25">
        <v>6</v>
      </c>
      <c r="U97" s="4">
        <v>7</v>
      </c>
    </row>
    <row r="98" spans="18:21">
      <c r="R98" s="16" t="s">
        <v>212</v>
      </c>
      <c r="S98" s="25" t="str">
        <f t="shared" si="6"/>
        <v>DL</v>
      </c>
      <c r="T98" s="25">
        <v>7</v>
      </c>
      <c r="U98" s="4">
        <v>7</v>
      </c>
    </row>
    <row r="99" spans="18:21">
      <c r="R99" s="16" t="s">
        <v>213</v>
      </c>
      <c r="S99" s="25">
        <f t="shared" si="6"/>
        <v>0</v>
      </c>
      <c r="T99" s="25">
        <v>8</v>
      </c>
      <c r="U99" s="4">
        <v>7</v>
      </c>
    </row>
    <row r="100" spans="18:21">
      <c r="R100" s="16" t="s">
        <v>214</v>
      </c>
      <c r="S100" s="25" t="str">
        <f t="shared" si="6"/>
        <v>DL</v>
      </c>
      <c r="T100" s="25">
        <v>9</v>
      </c>
      <c r="U100" s="4">
        <v>7</v>
      </c>
    </row>
    <row r="101" spans="18:21">
      <c r="R101" s="16" t="s">
        <v>215</v>
      </c>
      <c r="S101" s="25">
        <f t="shared" si="6"/>
        <v>0</v>
      </c>
      <c r="T101" s="25">
        <v>10</v>
      </c>
      <c r="U101" s="4">
        <v>7</v>
      </c>
    </row>
    <row r="102" spans="18:21">
      <c r="R102" s="16" t="s">
        <v>216</v>
      </c>
      <c r="S102" s="25">
        <f t="shared" si="6"/>
        <v>0</v>
      </c>
      <c r="T102" s="25">
        <v>11</v>
      </c>
      <c r="U102" s="4">
        <v>7</v>
      </c>
    </row>
    <row r="103" spans="18:21">
      <c r="R103" s="16" t="s">
        <v>217</v>
      </c>
      <c r="S103" s="25">
        <f t="shared" si="6"/>
        <v>0</v>
      </c>
      <c r="T103" s="25">
        <v>12</v>
      </c>
      <c r="U103" s="4">
        <v>7</v>
      </c>
    </row>
    <row r="104" spans="18:21">
      <c r="R104" s="16" t="s">
        <v>218</v>
      </c>
      <c r="S104" s="25" t="str">
        <f t="shared" si="6"/>
        <v>DL</v>
      </c>
      <c r="T104" s="25">
        <v>13</v>
      </c>
      <c r="U104" s="4">
        <v>7</v>
      </c>
    </row>
    <row r="105" spans="18:21">
      <c r="R105" s="16" t="s">
        <v>219</v>
      </c>
      <c r="S105" s="25">
        <f t="shared" si="6"/>
        <v>0</v>
      </c>
      <c r="T105" s="25">
        <v>14</v>
      </c>
      <c r="U105" s="4">
        <v>7</v>
      </c>
    </row>
    <row r="106" spans="18:21">
      <c r="R106" s="16" t="s">
        <v>220</v>
      </c>
      <c r="S106" s="25">
        <f t="shared" si="6"/>
        <v>0</v>
      </c>
      <c r="T106" s="25">
        <v>15</v>
      </c>
      <c r="U106" s="4">
        <v>7</v>
      </c>
    </row>
    <row r="107" spans="18:21">
      <c r="R107" s="16" t="s">
        <v>80</v>
      </c>
      <c r="S107" s="25" t="str">
        <f t="shared" ref="S107:S121" si="7">INDEX($B$2:$P$16,T107,8)</f>
        <v>TW</v>
      </c>
      <c r="T107" s="25">
        <v>1</v>
      </c>
      <c r="U107" s="4">
        <v>8</v>
      </c>
    </row>
    <row r="108" spans="18:21">
      <c r="R108" s="16" t="s">
        <v>81</v>
      </c>
      <c r="S108" s="25">
        <f t="shared" si="7"/>
        <v>0</v>
      </c>
      <c r="T108" s="25">
        <v>2</v>
      </c>
      <c r="U108" s="4">
        <v>8</v>
      </c>
    </row>
    <row r="109" spans="18:21">
      <c r="R109" s="16" t="s">
        <v>82</v>
      </c>
      <c r="S109" s="25">
        <f t="shared" si="7"/>
        <v>0</v>
      </c>
      <c r="T109" s="25">
        <v>3</v>
      </c>
      <c r="U109" s="4">
        <v>8</v>
      </c>
    </row>
    <row r="110" spans="18:21">
      <c r="R110" s="16" t="s">
        <v>83</v>
      </c>
      <c r="S110" s="25" t="str">
        <f t="shared" si="7"/>
        <v>DL</v>
      </c>
      <c r="T110" s="25">
        <v>4</v>
      </c>
      <c r="U110" s="4">
        <v>8</v>
      </c>
    </row>
    <row r="111" spans="18:21">
      <c r="R111" s="16" t="s">
        <v>84</v>
      </c>
      <c r="S111" s="25">
        <f t="shared" si="7"/>
        <v>0</v>
      </c>
      <c r="T111" s="25">
        <v>5</v>
      </c>
      <c r="U111" s="4">
        <v>8</v>
      </c>
    </row>
    <row r="112" spans="18:21">
      <c r="R112" s="16" t="s">
        <v>85</v>
      </c>
      <c r="S112" s="25">
        <f t="shared" si="7"/>
        <v>0</v>
      </c>
      <c r="T112" s="25">
        <v>6</v>
      </c>
      <c r="U112" s="4">
        <v>8</v>
      </c>
    </row>
    <row r="113" spans="18:21">
      <c r="R113" s="16" t="s">
        <v>86</v>
      </c>
      <c r="S113" s="25">
        <f t="shared" si="7"/>
        <v>0</v>
      </c>
      <c r="T113" s="25">
        <v>7</v>
      </c>
      <c r="U113" s="4">
        <v>8</v>
      </c>
    </row>
    <row r="114" spans="18:21">
      <c r="R114" s="16" t="s">
        <v>87</v>
      </c>
      <c r="S114" s="25" t="str">
        <f t="shared" si="7"/>
        <v>DW</v>
      </c>
      <c r="T114" s="25">
        <v>8</v>
      </c>
      <c r="U114" s="4">
        <v>8</v>
      </c>
    </row>
    <row r="115" spans="18:21">
      <c r="R115" s="16" t="s">
        <v>221</v>
      </c>
      <c r="S115" s="25">
        <f t="shared" si="7"/>
        <v>0</v>
      </c>
      <c r="T115" s="25">
        <v>9</v>
      </c>
      <c r="U115" s="4">
        <v>8</v>
      </c>
    </row>
    <row r="116" spans="18:21">
      <c r="R116" s="16" t="s">
        <v>222</v>
      </c>
      <c r="S116" s="25">
        <f t="shared" si="7"/>
        <v>0</v>
      </c>
      <c r="T116" s="25">
        <v>10</v>
      </c>
      <c r="U116" s="4">
        <v>8</v>
      </c>
    </row>
    <row r="117" spans="18:21">
      <c r="R117" s="16" t="s">
        <v>223</v>
      </c>
      <c r="S117" s="25">
        <f t="shared" si="7"/>
        <v>0</v>
      </c>
      <c r="T117" s="25">
        <v>11</v>
      </c>
      <c r="U117" s="4">
        <v>8</v>
      </c>
    </row>
    <row r="118" spans="18:21">
      <c r="R118" s="16" t="s">
        <v>224</v>
      </c>
      <c r="S118" s="25" t="str">
        <f t="shared" si="7"/>
        <v>DL</v>
      </c>
      <c r="T118" s="25">
        <v>12</v>
      </c>
      <c r="U118" s="4">
        <v>8</v>
      </c>
    </row>
    <row r="119" spans="18:21">
      <c r="R119" s="16" t="s">
        <v>225</v>
      </c>
      <c r="S119" s="25">
        <f t="shared" si="7"/>
        <v>0</v>
      </c>
      <c r="T119" s="25">
        <v>13</v>
      </c>
      <c r="U119" s="4">
        <v>8</v>
      </c>
    </row>
    <row r="120" spans="18:21">
      <c r="R120" s="16" t="s">
        <v>226</v>
      </c>
      <c r="S120" s="25">
        <f t="shared" si="7"/>
        <v>0</v>
      </c>
      <c r="T120" s="25">
        <v>14</v>
      </c>
      <c r="U120" s="4">
        <v>8</v>
      </c>
    </row>
    <row r="121" spans="18:21">
      <c r="R121" s="16" t="s">
        <v>227</v>
      </c>
      <c r="S121" s="25" t="str">
        <f t="shared" si="7"/>
        <v>TW</v>
      </c>
      <c r="T121" s="25">
        <v>15</v>
      </c>
      <c r="U121" s="4">
        <v>8</v>
      </c>
    </row>
    <row r="122" spans="18:21">
      <c r="R122" s="16" t="s">
        <v>228</v>
      </c>
      <c r="S122" s="25">
        <f t="shared" ref="S122:S136" si="8">INDEX($B$2:$P$16,T122,9)</f>
        <v>0</v>
      </c>
      <c r="T122" s="25">
        <v>1</v>
      </c>
      <c r="U122" s="4">
        <v>9</v>
      </c>
    </row>
    <row r="123" spans="18:21">
      <c r="R123" s="16" t="s">
        <v>229</v>
      </c>
      <c r="S123" s="25">
        <f t="shared" si="8"/>
        <v>0</v>
      </c>
      <c r="T123" s="25">
        <v>2</v>
      </c>
      <c r="U123" s="4">
        <v>9</v>
      </c>
    </row>
    <row r="124" spans="18:21">
      <c r="R124" s="16" t="s">
        <v>230</v>
      </c>
      <c r="S124" s="25" t="str">
        <f t="shared" si="8"/>
        <v>DL</v>
      </c>
      <c r="T124" s="25">
        <v>3</v>
      </c>
      <c r="U124" s="4">
        <v>9</v>
      </c>
    </row>
    <row r="125" spans="18:21">
      <c r="R125" s="16" t="s">
        <v>231</v>
      </c>
      <c r="S125" s="25">
        <f t="shared" si="8"/>
        <v>0</v>
      </c>
      <c r="T125" s="25">
        <v>4</v>
      </c>
      <c r="U125" s="4">
        <v>9</v>
      </c>
    </row>
    <row r="126" spans="18:21">
      <c r="R126" s="16" t="s">
        <v>232</v>
      </c>
      <c r="S126" s="25">
        <f t="shared" si="8"/>
        <v>0</v>
      </c>
      <c r="T126" s="25">
        <v>5</v>
      </c>
      <c r="U126" s="4">
        <v>9</v>
      </c>
    </row>
    <row r="127" spans="18:21">
      <c r="R127" s="16" t="s">
        <v>233</v>
      </c>
      <c r="S127" s="25">
        <f t="shared" si="8"/>
        <v>0</v>
      </c>
      <c r="T127" s="25">
        <v>6</v>
      </c>
      <c r="U127" s="4">
        <v>9</v>
      </c>
    </row>
    <row r="128" spans="18:21">
      <c r="R128" s="16" t="s">
        <v>234</v>
      </c>
      <c r="S128" s="25" t="str">
        <f t="shared" si="8"/>
        <v>DL</v>
      </c>
      <c r="T128" s="25">
        <v>7</v>
      </c>
      <c r="U128" s="4">
        <v>9</v>
      </c>
    </row>
    <row r="129" spans="18:21">
      <c r="R129" s="16" t="s">
        <v>235</v>
      </c>
      <c r="S129" s="25">
        <f t="shared" si="8"/>
        <v>0</v>
      </c>
      <c r="T129" s="25">
        <v>8</v>
      </c>
      <c r="U129" s="4">
        <v>9</v>
      </c>
    </row>
    <row r="130" spans="18:21">
      <c r="R130" s="16" t="s">
        <v>236</v>
      </c>
      <c r="S130" s="25" t="str">
        <f t="shared" si="8"/>
        <v>DL</v>
      </c>
      <c r="T130" s="25">
        <v>9</v>
      </c>
      <c r="U130" s="4">
        <v>9</v>
      </c>
    </row>
    <row r="131" spans="18:21">
      <c r="R131" s="16" t="s">
        <v>237</v>
      </c>
      <c r="S131" s="25">
        <f t="shared" si="8"/>
        <v>0</v>
      </c>
      <c r="T131" s="25">
        <v>10</v>
      </c>
      <c r="U131" s="4">
        <v>9</v>
      </c>
    </row>
    <row r="132" spans="18:21">
      <c r="R132" s="16" t="s">
        <v>238</v>
      </c>
      <c r="S132" s="25">
        <f t="shared" si="8"/>
        <v>0</v>
      </c>
      <c r="T132" s="25">
        <v>11</v>
      </c>
      <c r="U132" s="4">
        <v>9</v>
      </c>
    </row>
    <row r="133" spans="18:21">
      <c r="R133" s="16" t="s">
        <v>239</v>
      </c>
      <c r="S133" s="25">
        <f t="shared" si="8"/>
        <v>0</v>
      </c>
      <c r="T133" s="25">
        <v>12</v>
      </c>
      <c r="U133" s="4">
        <v>9</v>
      </c>
    </row>
    <row r="134" spans="18:21">
      <c r="R134" s="16" t="s">
        <v>240</v>
      </c>
      <c r="S134" s="25" t="str">
        <f t="shared" si="8"/>
        <v>DL</v>
      </c>
      <c r="T134" s="25">
        <v>13</v>
      </c>
      <c r="U134" s="4">
        <v>9</v>
      </c>
    </row>
    <row r="135" spans="18:21">
      <c r="R135" s="16" t="s">
        <v>241</v>
      </c>
      <c r="S135" s="25">
        <f t="shared" si="8"/>
        <v>0</v>
      </c>
      <c r="T135" s="25">
        <v>14</v>
      </c>
      <c r="U135" s="4">
        <v>9</v>
      </c>
    </row>
    <row r="136" spans="18:21">
      <c r="R136" s="16" t="s">
        <v>242</v>
      </c>
      <c r="S136" s="25">
        <f t="shared" si="8"/>
        <v>0</v>
      </c>
      <c r="T136" s="25">
        <v>15</v>
      </c>
      <c r="U136" s="4">
        <v>9</v>
      </c>
    </row>
    <row r="137" spans="18:21">
      <c r="R137" s="16" t="s">
        <v>243</v>
      </c>
      <c r="S137" s="25">
        <f t="shared" ref="S137:S151" si="9">INDEX($B$2:$P$16,T137,10)</f>
        <v>0</v>
      </c>
      <c r="T137" s="25">
        <v>1</v>
      </c>
      <c r="U137" s="4">
        <v>10</v>
      </c>
    </row>
    <row r="138" spans="18:21">
      <c r="R138" s="16" t="s">
        <v>244</v>
      </c>
      <c r="S138" s="25" t="str">
        <f t="shared" si="9"/>
        <v>TL</v>
      </c>
      <c r="T138" s="25">
        <v>2</v>
      </c>
      <c r="U138" s="4">
        <v>10</v>
      </c>
    </row>
    <row r="139" spans="18:21">
      <c r="R139" s="16" t="s">
        <v>245</v>
      </c>
      <c r="S139" s="25">
        <f t="shared" si="9"/>
        <v>0</v>
      </c>
      <c r="T139" s="25">
        <v>3</v>
      </c>
      <c r="U139" s="4">
        <v>10</v>
      </c>
    </row>
    <row r="140" spans="18:21">
      <c r="R140" s="16" t="s">
        <v>246</v>
      </c>
      <c r="S140" s="25">
        <f t="shared" si="9"/>
        <v>0</v>
      </c>
      <c r="T140" s="25">
        <v>4</v>
      </c>
      <c r="U140" s="4">
        <v>10</v>
      </c>
    </row>
    <row r="141" spans="18:21">
      <c r="R141" s="16" t="s">
        <v>247</v>
      </c>
      <c r="S141" s="25">
        <f t="shared" si="9"/>
        <v>0</v>
      </c>
      <c r="T141" s="25">
        <v>5</v>
      </c>
      <c r="U141" s="4">
        <v>10</v>
      </c>
    </row>
    <row r="142" spans="18:21">
      <c r="R142" s="16" t="s">
        <v>248</v>
      </c>
      <c r="S142" s="25" t="str">
        <f t="shared" si="9"/>
        <v>TL</v>
      </c>
      <c r="T142" s="25">
        <v>6</v>
      </c>
      <c r="U142" s="4">
        <v>10</v>
      </c>
    </row>
    <row r="143" spans="18:21">
      <c r="R143" s="16" t="s">
        <v>249</v>
      </c>
      <c r="S143" s="25">
        <f t="shared" si="9"/>
        <v>0</v>
      </c>
      <c r="T143" s="25">
        <v>7</v>
      </c>
      <c r="U143" s="4">
        <v>10</v>
      </c>
    </row>
    <row r="144" spans="18:21">
      <c r="R144" s="16" t="s">
        <v>250</v>
      </c>
      <c r="S144" s="25">
        <f t="shared" si="9"/>
        <v>0</v>
      </c>
      <c r="T144" s="25">
        <v>8</v>
      </c>
      <c r="U144" s="4">
        <v>10</v>
      </c>
    </row>
    <row r="145" spans="18:21">
      <c r="R145" s="16" t="s">
        <v>251</v>
      </c>
      <c r="S145" s="25">
        <f t="shared" si="9"/>
        <v>0</v>
      </c>
      <c r="T145" s="25">
        <v>9</v>
      </c>
      <c r="U145" s="4">
        <v>10</v>
      </c>
    </row>
    <row r="146" spans="18:21">
      <c r="R146" s="16" t="s">
        <v>252</v>
      </c>
      <c r="S146" s="25" t="str">
        <f t="shared" si="9"/>
        <v>TL</v>
      </c>
      <c r="T146" s="25">
        <v>10</v>
      </c>
      <c r="U146" s="4">
        <v>10</v>
      </c>
    </row>
    <row r="147" spans="18:21">
      <c r="R147" s="16" t="s">
        <v>253</v>
      </c>
      <c r="S147" s="25">
        <f t="shared" si="9"/>
        <v>0</v>
      </c>
      <c r="T147" s="25">
        <v>11</v>
      </c>
      <c r="U147" s="4">
        <v>10</v>
      </c>
    </row>
    <row r="148" spans="18:21">
      <c r="R148" s="16" t="s">
        <v>254</v>
      </c>
      <c r="S148" s="25">
        <f t="shared" si="9"/>
        <v>0</v>
      </c>
      <c r="T148" s="25">
        <v>12</v>
      </c>
      <c r="U148" s="4">
        <v>10</v>
      </c>
    </row>
    <row r="149" spans="18:21">
      <c r="R149" s="16" t="s">
        <v>255</v>
      </c>
      <c r="S149" s="25">
        <f t="shared" si="9"/>
        <v>0</v>
      </c>
      <c r="T149" s="25">
        <v>13</v>
      </c>
      <c r="U149" s="4">
        <v>10</v>
      </c>
    </row>
    <row r="150" spans="18:21">
      <c r="R150" s="16" t="s">
        <v>256</v>
      </c>
      <c r="S150" s="25" t="str">
        <f t="shared" si="9"/>
        <v>TL</v>
      </c>
      <c r="T150" s="25">
        <v>14</v>
      </c>
      <c r="U150" s="4">
        <v>10</v>
      </c>
    </row>
    <row r="151" spans="18:21">
      <c r="R151" s="16" t="s">
        <v>257</v>
      </c>
      <c r="S151" s="25">
        <f t="shared" si="9"/>
        <v>0</v>
      </c>
      <c r="T151" s="25">
        <v>15</v>
      </c>
      <c r="U151" s="4">
        <v>10</v>
      </c>
    </row>
    <row r="152" spans="18:21">
      <c r="R152" s="16" t="s">
        <v>91</v>
      </c>
      <c r="S152" s="25">
        <f t="shared" ref="S152:S166" si="10">INDEX($B$2:$P$16,T152,11)</f>
        <v>0</v>
      </c>
      <c r="T152" s="25">
        <v>1</v>
      </c>
      <c r="U152" s="4">
        <v>11</v>
      </c>
    </row>
    <row r="153" spans="18:21">
      <c r="R153" s="16" t="s">
        <v>92</v>
      </c>
      <c r="S153" s="25">
        <f t="shared" si="10"/>
        <v>0</v>
      </c>
      <c r="T153" s="25">
        <v>2</v>
      </c>
      <c r="U153" s="4">
        <v>11</v>
      </c>
    </row>
    <row r="154" spans="18:21">
      <c r="R154" s="16" t="s">
        <v>93</v>
      </c>
      <c r="S154" s="25">
        <f t="shared" si="10"/>
        <v>0</v>
      </c>
      <c r="T154" s="25">
        <v>3</v>
      </c>
      <c r="U154" s="4">
        <v>11</v>
      </c>
    </row>
    <row r="155" spans="18:21">
      <c r="R155" s="16" t="s">
        <v>258</v>
      </c>
      <c r="S155" s="25">
        <f t="shared" si="10"/>
        <v>0</v>
      </c>
      <c r="T155" s="25">
        <v>4</v>
      </c>
      <c r="U155" s="4">
        <v>11</v>
      </c>
    </row>
    <row r="156" spans="18:21">
      <c r="R156" s="16" t="s">
        <v>259</v>
      </c>
      <c r="S156" s="25" t="str">
        <f t="shared" si="10"/>
        <v>DW</v>
      </c>
      <c r="T156" s="25">
        <v>5</v>
      </c>
      <c r="U156" s="4">
        <v>11</v>
      </c>
    </row>
    <row r="157" spans="18:21">
      <c r="R157" s="16" t="s">
        <v>260</v>
      </c>
      <c r="S157" s="25">
        <f t="shared" si="10"/>
        <v>0</v>
      </c>
      <c r="T157" s="25">
        <v>6</v>
      </c>
      <c r="U157" s="4">
        <v>11</v>
      </c>
    </row>
    <row r="158" spans="18:21">
      <c r="R158" s="16" t="s">
        <v>261</v>
      </c>
      <c r="S158" s="25">
        <f t="shared" si="10"/>
        <v>0</v>
      </c>
      <c r="T158" s="25">
        <v>7</v>
      </c>
      <c r="U158" s="4">
        <v>11</v>
      </c>
    </row>
    <row r="159" spans="18:21">
      <c r="R159" s="16" t="s">
        <v>262</v>
      </c>
      <c r="S159" s="25">
        <f t="shared" si="10"/>
        <v>0</v>
      </c>
      <c r="T159" s="25">
        <v>8</v>
      </c>
      <c r="U159" s="4">
        <v>11</v>
      </c>
    </row>
    <row r="160" spans="18:21">
      <c r="R160" s="16" t="s">
        <v>263</v>
      </c>
      <c r="S160" s="25">
        <f t="shared" si="10"/>
        <v>0</v>
      </c>
      <c r="T160" s="25">
        <v>9</v>
      </c>
      <c r="U160" s="4">
        <v>11</v>
      </c>
    </row>
    <row r="161" spans="18:21">
      <c r="R161" s="16" t="s">
        <v>264</v>
      </c>
      <c r="S161" s="25">
        <f t="shared" si="10"/>
        <v>0</v>
      </c>
      <c r="T161" s="25">
        <v>10</v>
      </c>
      <c r="U161" s="4">
        <v>11</v>
      </c>
    </row>
    <row r="162" spans="18:21">
      <c r="R162" s="16" t="s">
        <v>265</v>
      </c>
      <c r="S162" s="25" t="str">
        <f t="shared" si="10"/>
        <v>DW</v>
      </c>
      <c r="T162" s="25">
        <v>11</v>
      </c>
      <c r="U162" s="4">
        <v>11</v>
      </c>
    </row>
    <row r="163" spans="18:21">
      <c r="R163" s="16" t="s">
        <v>266</v>
      </c>
      <c r="S163" s="25">
        <f t="shared" si="10"/>
        <v>0</v>
      </c>
      <c r="T163" s="25">
        <v>12</v>
      </c>
      <c r="U163" s="4">
        <v>11</v>
      </c>
    </row>
    <row r="164" spans="18:21">
      <c r="R164" s="16" t="s">
        <v>267</v>
      </c>
      <c r="S164" s="25">
        <f t="shared" si="10"/>
        <v>0</v>
      </c>
      <c r="T164" s="25">
        <v>13</v>
      </c>
      <c r="U164" s="4">
        <v>11</v>
      </c>
    </row>
    <row r="165" spans="18:21">
      <c r="R165" s="16" t="s">
        <v>268</v>
      </c>
      <c r="S165" s="25">
        <f t="shared" si="10"/>
        <v>0</v>
      </c>
      <c r="T165" s="25">
        <v>14</v>
      </c>
      <c r="U165" s="4">
        <v>11</v>
      </c>
    </row>
    <row r="166" spans="18:21">
      <c r="R166" s="16" t="s">
        <v>269</v>
      </c>
      <c r="S166" s="25">
        <f t="shared" si="10"/>
        <v>0</v>
      </c>
      <c r="T166" s="25">
        <v>15</v>
      </c>
      <c r="U166" s="4">
        <v>11</v>
      </c>
    </row>
    <row r="167" spans="18:21">
      <c r="R167" s="16" t="s">
        <v>95</v>
      </c>
      <c r="S167" s="25" t="str">
        <f t="shared" ref="S167:S181" si="11">INDEX($B$2:$P$16,T167,12)</f>
        <v>DL</v>
      </c>
      <c r="T167" s="25">
        <v>1</v>
      </c>
      <c r="U167" s="4">
        <v>12</v>
      </c>
    </row>
    <row r="168" spans="18:21">
      <c r="R168" s="16" t="s">
        <v>270</v>
      </c>
      <c r="S168" s="25">
        <f t="shared" si="11"/>
        <v>0</v>
      </c>
      <c r="T168" s="25">
        <v>2</v>
      </c>
      <c r="U168" s="4">
        <v>12</v>
      </c>
    </row>
    <row r="169" spans="18:21">
      <c r="R169" s="16" t="s">
        <v>271</v>
      </c>
      <c r="S169" s="25">
        <f t="shared" si="11"/>
        <v>0</v>
      </c>
      <c r="T169" s="25">
        <v>3</v>
      </c>
      <c r="U169" s="4">
        <v>12</v>
      </c>
    </row>
    <row r="170" spans="18:21">
      <c r="R170" s="16" t="s">
        <v>272</v>
      </c>
      <c r="S170" s="25" t="str">
        <f t="shared" si="11"/>
        <v>DW</v>
      </c>
      <c r="T170" s="25">
        <v>4</v>
      </c>
      <c r="U170" s="4">
        <v>12</v>
      </c>
    </row>
    <row r="171" spans="18:21">
      <c r="R171" s="16" t="s">
        <v>273</v>
      </c>
      <c r="S171" s="25">
        <f t="shared" si="11"/>
        <v>0</v>
      </c>
      <c r="T171" s="25">
        <v>5</v>
      </c>
      <c r="U171" s="4">
        <v>12</v>
      </c>
    </row>
    <row r="172" spans="18:21">
      <c r="R172" s="16" t="s">
        <v>274</v>
      </c>
      <c r="S172" s="25">
        <f t="shared" si="11"/>
        <v>0</v>
      </c>
      <c r="T172" s="25">
        <v>6</v>
      </c>
      <c r="U172" s="4">
        <v>12</v>
      </c>
    </row>
    <row r="173" spans="18:21">
      <c r="R173" s="16" t="s">
        <v>275</v>
      </c>
      <c r="S173" s="25">
        <f t="shared" si="11"/>
        <v>0</v>
      </c>
      <c r="T173" s="25">
        <v>7</v>
      </c>
      <c r="U173" s="4">
        <v>12</v>
      </c>
    </row>
    <row r="174" spans="18:21">
      <c r="R174" s="16" t="s">
        <v>276</v>
      </c>
      <c r="S174" s="25" t="str">
        <f t="shared" si="11"/>
        <v>DL</v>
      </c>
      <c r="T174" s="25">
        <v>8</v>
      </c>
      <c r="U174" s="4">
        <v>12</v>
      </c>
    </row>
    <row r="175" spans="18:21">
      <c r="R175" s="16" t="s">
        <v>277</v>
      </c>
      <c r="S175" s="25">
        <f t="shared" si="11"/>
        <v>0</v>
      </c>
      <c r="T175" s="25">
        <v>9</v>
      </c>
      <c r="U175" s="4">
        <v>12</v>
      </c>
    </row>
    <row r="176" spans="18:21">
      <c r="R176" s="16" t="s">
        <v>278</v>
      </c>
      <c r="S176" s="25">
        <f t="shared" si="11"/>
        <v>0</v>
      </c>
      <c r="T176" s="25">
        <v>10</v>
      </c>
      <c r="U176" s="4">
        <v>12</v>
      </c>
    </row>
    <row r="177" spans="18:21">
      <c r="R177" s="16" t="s">
        <v>279</v>
      </c>
      <c r="S177" s="25">
        <f t="shared" si="11"/>
        <v>0</v>
      </c>
      <c r="T177" s="25">
        <v>11</v>
      </c>
      <c r="U177" s="4">
        <v>12</v>
      </c>
    </row>
    <row r="178" spans="18:21">
      <c r="R178" s="16" t="s">
        <v>280</v>
      </c>
      <c r="S178" s="25" t="str">
        <f t="shared" si="11"/>
        <v>DW</v>
      </c>
      <c r="T178" s="25">
        <v>12</v>
      </c>
      <c r="U178" s="4">
        <v>12</v>
      </c>
    </row>
    <row r="179" spans="18:21">
      <c r="R179" s="16" t="s">
        <v>281</v>
      </c>
      <c r="S179" s="25">
        <f t="shared" si="11"/>
        <v>0</v>
      </c>
      <c r="T179" s="25">
        <v>13</v>
      </c>
      <c r="U179" s="4">
        <v>12</v>
      </c>
    </row>
    <row r="180" spans="18:21">
      <c r="R180" s="16" t="s">
        <v>282</v>
      </c>
      <c r="S180" s="25">
        <f t="shared" si="11"/>
        <v>0</v>
      </c>
      <c r="T180" s="25">
        <v>14</v>
      </c>
      <c r="U180" s="4">
        <v>12</v>
      </c>
    </row>
    <row r="181" spans="18:21">
      <c r="R181" s="16" t="s">
        <v>283</v>
      </c>
      <c r="S181" s="25" t="str">
        <f t="shared" si="11"/>
        <v>DL</v>
      </c>
      <c r="T181" s="25">
        <v>15</v>
      </c>
      <c r="U181" s="4">
        <v>12</v>
      </c>
    </row>
    <row r="182" spans="18:21">
      <c r="R182" s="16" t="s">
        <v>97</v>
      </c>
      <c r="S182" s="25">
        <f t="shared" ref="S182:S196" si="12">INDEX($B$2:$P$16,T182,13)</f>
        <v>0</v>
      </c>
      <c r="T182" s="25">
        <v>1</v>
      </c>
      <c r="U182" s="4">
        <v>13</v>
      </c>
    </row>
    <row r="183" spans="18:21">
      <c r="R183" s="16" t="s">
        <v>98</v>
      </c>
      <c r="S183" s="25">
        <f t="shared" si="12"/>
        <v>0</v>
      </c>
      <c r="T183" s="25">
        <v>2</v>
      </c>
      <c r="U183" s="4">
        <v>13</v>
      </c>
    </row>
    <row r="184" spans="18:21">
      <c r="R184" s="16" t="s">
        <v>99</v>
      </c>
      <c r="S184" s="25" t="str">
        <f t="shared" si="12"/>
        <v>DW</v>
      </c>
      <c r="T184" s="25">
        <v>3</v>
      </c>
      <c r="U184" s="4">
        <v>13</v>
      </c>
    </row>
    <row r="185" spans="18:21">
      <c r="R185" s="16" t="s">
        <v>100</v>
      </c>
      <c r="S185" s="25">
        <f t="shared" si="12"/>
        <v>0</v>
      </c>
      <c r="T185" s="25">
        <v>4</v>
      </c>
      <c r="U185" s="4">
        <v>13</v>
      </c>
    </row>
    <row r="186" spans="18:21">
      <c r="R186" s="16" t="s">
        <v>101</v>
      </c>
      <c r="S186" s="25">
        <f t="shared" si="12"/>
        <v>0</v>
      </c>
      <c r="T186" s="25">
        <v>5</v>
      </c>
      <c r="U186" s="4">
        <v>13</v>
      </c>
    </row>
    <row r="187" spans="18:21">
      <c r="R187" s="16" t="s">
        <v>284</v>
      </c>
      <c r="S187" s="25">
        <f t="shared" si="12"/>
        <v>0</v>
      </c>
      <c r="T187" s="25">
        <v>6</v>
      </c>
      <c r="U187" s="4">
        <v>13</v>
      </c>
    </row>
    <row r="188" spans="18:21">
      <c r="R188" s="16" t="s">
        <v>285</v>
      </c>
      <c r="S188" s="25" t="str">
        <f t="shared" si="12"/>
        <v>DL</v>
      </c>
      <c r="T188" s="25">
        <v>7</v>
      </c>
      <c r="U188" s="4">
        <v>13</v>
      </c>
    </row>
    <row r="189" spans="18:21">
      <c r="R189" s="16" t="s">
        <v>286</v>
      </c>
      <c r="S189" s="25">
        <f t="shared" si="12"/>
        <v>0</v>
      </c>
      <c r="T189" s="25">
        <v>8</v>
      </c>
      <c r="U189" s="4">
        <v>13</v>
      </c>
    </row>
    <row r="190" spans="18:21">
      <c r="R190" s="16" t="s">
        <v>287</v>
      </c>
      <c r="S190" s="25" t="str">
        <f t="shared" si="12"/>
        <v>DL</v>
      </c>
      <c r="T190" s="25">
        <v>9</v>
      </c>
      <c r="U190" s="4">
        <v>13</v>
      </c>
    </row>
    <row r="191" spans="18:21">
      <c r="R191" s="16" t="s">
        <v>288</v>
      </c>
      <c r="S191" s="25">
        <f t="shared" si="12"/>
        <v>0</v>
      </c>
      <c r="T191" s="25">
        <v>10</v>
      </c>
      <c r="U191" s="4">
        <v>13</v>
      </c>
    </row>
    <row r="192" spans="18:21">
      <c r="R192" s="16" t="s">
        <v>289</v>
      </c>
      <c r="S192" s="25">
        <f t="shared" si="12"/>
        <v>0</v>
      </c>
      <c r="T192" s="25">
        <v>11</v>
      </c>
      <c r="U192" s="4">
        <v>13</v>
      </c>
    </row>
    <row r="193" spans="18:21">
      <c r="R193" s="16" t="s">
        <v>290</v>
      </c>
      <c r="S193" s="25">
        <f t="shared" si="12"/>
        <v>0</v>
      </c>
      <c r="T193" s="25">
        <v>12</v>
      </c>
      <c r="U193" s="4">
        <v>13</v>
      </c>
    </row>
    <row r="194" spans="18:21">
      <c r="R194" s="16" t="s">
        <v>291</v>
      </c>
      <c r="S194" s="25" t="str">
        <f t="shared" si="12"/>
        <v>DW</v>
      </c>
      <c r="T194" s="25">
        <v>13</v>
      </c>
      <c r="U194" s="4">
        <v>13</v>
      </c>
    </row>
    <row r="195" spans="18:21">
      <c r="R195" s="16" t="s">
        <v>292</v>
      </c>
      <c r="S195" s="25">
        <f t="shared" si="12"/>
        <v>0</v>
      </c>
      <c r="T195" s="25">
        <v>14</v>
      </c>
      <c r="U195" s="4">
        <v>13</v>
      </c>
    </row>
    <row r="196" spans="18:21">
      <c r="R196" s="16" t="s">
        <v>293</v>
      </c>
      <c r="S196" s="25">
        <f t="shared" si="12"/>
        <v>0</v>
      </c>
      <c r="T196" s="25">
        <v>15</v>
      </c>
      <c r="U196" s="4">
        <v>13</v>
      </c>
    </row>
    <row r="197" spans="18:21">
      <c r="R197" s="16" t="s">
        <v>103</v>
      </c>
      <c r="S197" s="25">
        <f t="shared" ref="S197:S211" si="13">INDEX($B$2:$P$16,T197,14)</f>
        <v>0</v>
      </c>
      <c r="T197" s="25">
        <v>1</v>
      </c>
      <c r="U197" s="4">
        <v>14</v>
      </c>
    </row>
    <row r="198" spans="18:21">
      <c r="R198" s="16" t="s">
        <v>104</v>
      </c>
      <c r="S198" s="25" t="str">
        <f t="shared" si="13"/>
        <v>DW</v>
      </c>
      <c r="T198" s="25">
        <v>2</v>
      </c>
      <c r="U198" s="4">
        <v>14</v>
      </c>
    </row>
    <row r="199" spans="18:21">
      <c r="R199" s="16" t="s">
        <v>105</v>
      </c>
      <c r="S199" s="25">
        <f t="shared" si="13"/>
        <v>0</v>
      </c>
      <c r="T199" s="25">
        <v>3</v>
      </c>
      <c r="U199" s="4">
        <v>14</v>
      </c>
    </row>
    <row r="200" spans="18:21">
      <c r="R200" s="16" t="s">
        <v>106</v>
      </c>
      <c r="S200" s="25">
        <f t="shared" si="13"/>
        <v>0</v>
      </c>
      <c r="T200" s="25">
        <v>4</v>
      </c>
      <c r="U200" s="4">
        <v>14</v>
      </c>
    </row>
    <row r="201" spans="18:21">
      <c r="R201" s="16" t="s">
        <v>107</v>
      </c>
      <c r="S201" s="25">
        <f t="shared" si="13"/>
        <v>0</v>
      </c>
      <c r="T201" s="25">
        <v>5</v>
      </c>
      <c r="U201" s="4">
        <v>14</v>
      </c>
    </row>
    <row r="202" spans="18:21">
      <c r="R202" s="16" t="s">
        <v>108</v>
      </c>
      <c r="S202" s="25" t="str">
        <f t="shared" si="13"/>
        <v>TL</v>
      </c>
      <c r="T202" s="25">
        <v>6</v>
      </c>
      <c r="U202" s="4">
        <v>14</v>
      </c>
    </row>
    <row r="203" spans="18:21">
      <c r="R203" s="16" t="s">
        <v>109</v>
      </c>
      <c r="S203" s="25">
        <f t="shared" si="13"/>
        <v>0</v>
      </c>
      <c r="T203" s="25">
        <v>7</v>
      </c>
      <c r="U203" s="4">
        <v>14</v>
      </c>
    </row>
    <row r="204" spans="18:21">
      <c r="R204" s="16" t="s">
        <v>294</v>
      </c>
      <c r="S204" s="25">
        <f t="shared" si="13"/>
        <v>0</v>
      </c>
      <c r="T204" s="25">
        <v>8</v>
      </c>
      <c r="U204" s="4">
        <v>14</v>
      </c>
    </row>
    <row r="205" spans="18:21">
      <c r="R205" s="16" t="s">
        <v>295</v>
      </c>
      <c r="S205" s="25">
        <f t="shared" si="13"/>
        <v>0</v>
      </c>
      <c r="T205" s="25">
        <v>9</v>
      </c>
      <c r="U205" s="4">
        <v>14</v>
      </c>
    </row>
    <row r="206" spans="18:21">
      <c r="R206" s="16" t="s">
        <v>296</v>
      </c>
      <c r="S206" s="25" t="str">
        <f t="shared" si="13"/>
        <v>TL</v>
      </c>
      <c r="T206" s="25">
        <v>10</v>
      </c>
      <c r="U206" s="4">
        <v>14</v>
      </c>
    </row>
    <row r="207" spans="18:21">
      <c r="R207" s="16" t="s">
        <v>297</v>
      </c>
      <c r="S207" s="25">
        <f t="shared" si="13"/>
        <v>0</v>
      </c>
      <c r="T207" s="25">
        <v>11</v>
      </c>
      <c r="U207" s="4">
        <v>14</v>
      </c>
    </row>
    <row r="208" spans="18:21">
      <c r="R208" s="16" t="s">
        <v>298</v>
      </c>
      <c r="S208" s="25">
        <f t="shared" si="13"/>
        <v>0</v>
      </c>
      <c r="T208" s="25">
        <v>12</v>
      </c>
      <c r="U208" s="4">
        <v>14</v>
      </c>
    </row>
    <row r="209" spans="18:21">
      <c r="R209" s="16" t="s">
        <v>299</v>
      </c>
      <c r="S209" s="25">
        <f t="shared" si="13"/>
        <v>0</v>
      </c>
      <c r="T209" s="25">
        <v>13</v>
      </c>
      <c r="U209" s="4">
        <v>14</v>
      </c>
    </row>
    <row r="210" spans="18:21">
      <c r="R210" s="16" t="s">
        <v>300</v>
      </c>
      <c r="S210" s="25" t="str">
        <f t="shared" si="13"/>
        <v>DW</v>
      </c>
      <c r="T210" s="25">
        <v>14</v>
      </c>
      <c r="U210" s="4">
        <v>14</v>
      </c>
    </row>
    <row r="211" spans="18:21">
      <c r="R211" s="16" t="s">
        <v>301</v>
      </c>
      <c r="S211" s="25">
        <f t="shared" si="13"/>
        <v>0</v>
      </c>
      <c r="T211" s="25">
        <v>15</v>
      </c>
      <c r="U211" s="4">
        <v>14</v>
      </c>
    </row>
    <row r="212" spans="18:21">
      <c r="R212" s="16" t="s">
        <v>111</v>
      </c>
      <c r="S212" s="25" t="str">
        <f t="shared" ref="S212:S226" si="14">INDEX($B$2:$P$16,T212,15)</f>
        <v>TW</v>
      </c>
      <c r="T212" s="25">
        <v>1</v>
      </c>
      <c r="U212" s="4">
        <v>15</v>
      </c>
    </row>
    <row r="213" spans="18:21">
      <c r="R213" s="16" t="s">
        <v>302</v>
      </c>
      <c r="S213" s="25">
        <f t="shared" si="14"/>
        <v>0</v>
      </c>
      <c r="T213" s="25">
        <v>2</v>
      </c>
      <c r="U213" s="4">
        <v>15</v>
      </c>
    </row>
    <row r="214" spans="18:21">
      <c r="R214" s="16" t="s">
        <v>303</v>
      </c>
      <c r="S214" s="25">
        <f t="shared" si="14"/>
        <v>0</v>
      </c>
      <c r="T214" s="25">
        <v>3</v>
      </c>
      <c r="U214" s="4">
        <v>15</v>
      </c>
    </row>
    <row r="215" spans="18:21">
      <c r="R215" s="16" t="s">
        <v>304</v>
      </c>
      <c r="S215" s="25" t="str">
        <f t="shared" si="14"/>
        <v>DL</v>
      </c>
      <c r="T215" s="25">
        <v>4</v>
      </c>
      <c r="U215" s="4">
        <v>15</v>
      </c>
    </row>
    <row r="216" spans="18:21">
      <c r="R216" s="16" t="s">
        <v>305</v>
      </c>
      <c r="S216" s="25">
        <f t="shared" si="14"/>
        <v>0</v>
      </c>
      <c r="T216" s="25">
        <v>5</v>
      </c>
      <c r="U216" s="4">
        <v>15</v>
      </c>
    </row>
    <row r="217" spans="18:21">
      <c r="R217" s="16" t="s">
        <v>306</v>
      </c>
      <c r="S217" s="25">
        <f t="shared" si="14"/>
        <v>0</v>
      </c>
      <c r="T217" s="25">
        <v>6</v>
      </c>
      <c r="U217" s="4">
        <v>15</v>
      </c>
    </row>
    <row r="218" spans="18:21">
      <c r="R218" s="16" t="s">
        <v>307</v>
      </c>
      <c r="S218" s="25">
        <f t="shared" si="14"/>
        <v>0</v>
      </c>
      <c r="T218" s="25">
        <v>7</v>
      </c>
      <c r="U218" s="4">
        <v>15</v>
      </c>
    </row>
    <row r="219" spans="18:21">
      <c r="R219" s="16" t="s">
        <v>308</v>
      </c>
      <c r="S219" s="25" t="str">
        <f t="shared" si="14"/>
        <v>TW</v>
      </c>
      <c r="T219" s="25">
        <v>8</v>
      </c>
      <c r="U219" s="4">
        <v>15</v>
      </c>
    </row>
    <row r="220" spans="18:21">
      <c r="R220" s="16" t="s">
        <v>309</v>
      </c>
      <c r="S220" s="25">
        <f t="shared" si="14"/>
        <v>0</v>
      </c>
      <c r="T220" s="25">
        <v>9</v>
      </c>
      <c r="U220" s="4">
        <v>15</v>
      </c>
    </row>
    <row r="221" spans="18:21">
      <c r="R221" s="16" t="s">
        <v>310</v>
      </c>
      <c r="S221" s="25">
        <f t="shared" si="14"/>
        <v>0</v>
      </c>
      <c r="T221" s="25">
        <v>10</v>
      </c>
      <c r="U221" s="4">
        <v>15</v>
      </c>
    </row>
    <row r="222" spans="18:21">
      <c r="R222" s="16" t="s">
        <v>311</v>
      </c>
      <c r="S222" s="25">
        <f t="shared" si="14"/>
        <v>0</v>
      </c>
      <c r="T222" s="25">
        <v>11</v>
      </c>
      <c r="U222" s="4">
        <v>15</v>
      </c>
    </row>
    <row r="223" spans="18:21">
      <c r="R223" s="16" t="s">
        <v>312</v>
      </c>
      <c r="S223" s="25" t="str">
        <f t="shared" si="14"/>
        <v>DL</v>
      </c>
      <c r="T223" s="25">
        <v>12</v>
      </c>
      <c r="U223" s="4">
        <v>15</v>
      </c>
    </row>
    <row r="224" spans="18:21">
      <c r="R224" s="16" t="s">
        <v>313</v>
      </c>
      <c r="S224" s="25">
        <f t="shared" si="14"/>
        <v>0</v>
      </c>
      <c r="T224" s="25">
        <v>13</v>
      </c>
      <c r="U224" s="4">
        <v>15</v>
      </c>
    </row>
    <row r="225" spans="18:21">
      <c r="R225" s="16" t="s">
        <v>314</v>
      </c>
      <c r="S225" s="25">
        <f t="shared" si="14"/>
        <v>0</v>
      </c>
      <c r="T225" s="25">
        <v>14</v>
      </c>
      <c r="U225" s="4">
        <v>15</v>
      </c>
    </row>
    <row r="226" spans="18:21">
      <c r="R226" s="16" t="s">
        <v>315</v>
      </c>
      <c r="S226" s="25" t="str">
        <f t="shared" si="14"/>
        <v>TW</v>
      </c>
      <c r="T226" s="25">
        <v>15</v>
      </c>
      <c r="U226" s="4">
        <v>15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A175"/>
  <sheetViews>
    <sheetView topLeftCell="B25" workbookViewId="0">
      <selection activeCell="C38" sqref="C38"/>
    </sheetView>
  </sheetViews>
  <sheetFormatPr defaultColWidth="8.85546875" defaultRowHeight="12.75"/>
  <cols>
    <col min="1" max="1" width="8.85546875" style="10"/>
    <col min="2" max="2" width="30.5703125" style="10" customWidth="1"/>
    <col min="3" max="3" width="12.85546875" style="10" customWidth="1"/>
    <col min="4" max="10" width="8.85546875" style="10"/>
    <col min="11" max="11" width="8.5703125" style="25" customWidth="1"/>
    <col min="12" max="16384" width="8.85546875" style="10"/>
  </cols>
  <sheetData>
    <row r="1" spans="1:27" ht="15.75" thickBot="1">
      <c r="A1" s="6"/>
      <c r="B1" s="6"/>
      <c r="C1" s="9"/>
      <c r="D1" s="61" t="s">
        <v>438</v>
      </c>
      <c r="E1" s="46" t="str">
        <f ca="1">IF(AND(E2&lt;&gt;"",F2=""),"Last","")</f>
        <v/>
      </c>
      <c r="F1" s="61" t="str">
        <f t="shared" ref="F1:J1" ca="1" si="0">IF(AND(F2&lt;&gt;"",G2=""),"Last","")</f>
        <v/>
      </c>
      <c r="G1" s="61" t="str">
        <f t="shared" ca="1" si="0"/>
        <v/>
      </c>
      <c r="H1" s="61" t="str">
        <f t="shared" ca="1" si="0"/>
        <v/>
      </c>
      <c r="I1" s="61" t="str">
        <f t="shared" ca="1" si="0"/>
        <v/>
      </c>
      <c r="J1" s="61" t="str">
        <f t="shared" ca="1" si="0"/>
        <v/>
      </c>
      <c r="K1" s="45"/>
      <c r="L1" s="44" t="s">
        <v>436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7" ht="21" thickTop="1" thickBot="1">
      <c r="A2" s="6"/>
      <c r="B2" s="39" t="s">
        <v>339</v>
      </c>
      <c r="C2" s="9"/>
      <c r="D2" s="1" t="str">
        <f ca="1">'Prior Board'!AH20</f>
        <v/>
      </c>
      <c r="E2" s="1" t="str">
        <f ca="1">'Prior Board'!AI20</f>
        <v/>
      </c>
      <c r="F2" s="1" t="str">
        <f ca="1">'Prior Board'!AJ20</f>
        <v/>
      </c>
      <c r="G2" s="1" t="str">
        <f ca="1">'Prior Board'!AK20</f>
        <v/>
      </c>
      <c r="H2" s="1" t="str">
        <f ca="1">'Prior Board'!AL20</f>
        <v/>
      </c>
      <c r="I2" s="1" t="str">
        <f ca="1">'Prior Board'!AM20</f>
        <v/>
      </c>
      <c r="J2" s="1" t="str">
        <f ca="1">'Prior Board'!AN20</f>
        <v/>
      </c>
      <c r="K2" s="45"/>
      <c r="L2" s="45">
        <v>1</v>
      </c>
      <c r="M2" s="45">
        <v>2</v>
      </c>
      <c r="N2" s="45">
        <v>3</v>
      </c>
      <c r="O2" s="45">
        <v>4</v>
      </c>
      <c r="P2" s="45">
        <v>5</v>
      </c>
      <c r="Q2" s="45">
        <v>6</v>
      </c>
      <c r="R2" s="45">
        <v>7</v>
      </c>
      <c r="S2" s="45">
        <v>8</v>
      </c>
      <c r="T2" s="45">
        <v>9</v>
      </c>
      <c r="U2" s="45">
        <v>10</v>
      </c>
      <c r="V2" s="45">
        <v>11</v>
      </c>
      <c r="W2" s="45">
        <v>12</v>
      </c>
      <c r="X2" s="45">
        <v>13</v>
      </c>
      <c r="Y2" s="45">
        <v>14</v>
      </c>
    </row>
    <row r="3" spans="1:27" ht="21" thickTop="1" thickBot="1">
      <c r="A3" s="6"/>
      <c r="B3" s="39" t="s">
        <v>380</v>
      </c>
      <c r="C3" s="9"/>
      <c r="D3" s="1">
        <f ca="1">IF(ISERROR(VLOOKUP(D2,'Standard Board Scores'!$R:$S,2,FALSE)),0,VLOOKUP(D2,'Standard Board Scores'!$R:$S,2,FALSE))</f>
        <v>0</v>
      </c>
      <c r="E3" s="1">
        <f ca="1">IF(ISERROR(VLOOKUP(E2,'Standard Board Scores'!$R:$S,2,FALSE)),0,VLOOKUP(E2,'Standard Board Scores'!$R:$S,2,FALSE))</f>
        <v>0</v>
      </c>
      <c r="F3" s="1">
        <f ca="1">IF(ISERROR(VLOOKUP(F2,'Standard Board Scores'!$R:$S,2,FALSE)),0,VLOOKUP(F2,'Standard Board Scores'!$R:$S,2,FALSE))</f>
        <v>0</v>
      </c>
      <c r="G3" s="1">
        <f ca="1">IF(ISERROR(VLOOKUP(G2,'Standard Board Scores'!$R:$S,2,FALSE)),0,VLOOKUP(G2,'Standard Board Scores'!$R:$S,2,FALSE))</f>
        <v>0</v>
      </c>
      <c r="H3" s="1">
        <f ca="1">IF(ISERROR(VLOOKUP(H2,'Standard Board Scores'!$R:$S,2,FALSE)),0,VLOOKUP(H2,'Standard Board Scores'!$R:$S,2,FALSE))</f>
        <v>0</v>
      </c>
      <c r="I3" s="1">
        <f ca="1">IF(ISERROR(VLOOKUP(I2,'Standard Board Scores'!$R:$S,2,FALSE)),0,VLOOKUP(I2,'Standard Board Scores'!$R:$S,2,FALSE))</f>
        <v>0</v>
      </c>
      <c r="J3" s="1">
        <f ca="1">IF(ISERROR(VLOOKUP(J2,'Standard Board Scores'!$R:$S,2,FALSE)),0,VLOOKUP(J2,'Standard Board Scores'!$R:$S,2,FALSE))</f>
        <v>0</v>
      </c>
      <c r="K3" s="45" t="str">
        <f ca="1">D2</f>
        <v/>
      </c>
      <c r="L3" s="45" t="str">
        <f ca="1">IF(AND(K3&lt;&gt;"",RIGHT(K3,2)&lt;&gt;"16",RIGHT(K3,2)&lt;&gt;"17"),CONCATENATE(LEFT(K3),VALUE(REPLACE(K3,1,1,""))+1),"")</f>
        <v/>
      </c>
      <c r="M3" s="45" t="str">
        <f t="shared" ref="M3:Y3" ca="1" si="1">IF(AND(L3&lt;&gt;"",RIGHT(L3,2)&lt;&gt;"16",RIGHT(L3,2)&lt;&gt;"17"),CONCATENATE(LEFT(L3),VALUE(REPLACE(L3,1,1,""))+1),"")</f>
        <v/>
      </c>
      <c r="N3" s="45" t="str">
        <f t="shared" ca="1" si="1"/>
        <v/>
      </c>
      <c r="O3" s="45" t="str">
        <f t="shared" ca="1" si="1"/>
        <v/>
      </c>
      <c r="P3" s="45" t="str">
        <f t="shared" ca="1" si="1"/>
        <v/>
      </c>
      <c r="Q3" s="45" t="str">
        <f t="shared" ca="1" si="1"/>
        <v/>
      </c>
      <c r="R3" s="45" t="str">
        <f t="shared" ca="1" si="1"/>
        <v/>
      </c>
      <c r="S3" s="45" t="str">
        <f t="shared" ca="1" si="1"/>
        <v/>
      </c>
      <c r="T3" s="45" t="str">
        <f t="shared" ca="1" si="1"/>
        <v/>
      </c>
      <c r="U3" s="45" t="str">
        <f t="shared" ca="1" si="1"/>
        <v/>
      </c>
      <c r="V3" s="45" t="str">
        <f t="shared" ca="1" si="1"/>
        <v/>
      </c>
      <c r="W3" s="45" t="str">
        <f t="shared" ca="1" si="1"/>
        <v/>
      </c>
      <c r="X3" s="45" t="str">
        <f t="shared" ca="1" si="1"/>
        <v/>
      </c>
      <c r="Y3" s="45" t="str">
        <f t="shared" ca="1" si="1"/>
        <v/>
      </c>
    </row>
    <row r="4" spans="1:27" ht="21" thickTop="1" thickBot="1">
      <c r="A4" s="6"/>
      <c r="B4" s="39" t="s">
        <v>44</v>
      </c>
      <c r="C4" s="9"/>
      <c r="D4" s="1" t="str">
        <f>'Prior Board'!R20</f>
        <v/>
      </c>
      <c r="E4" s="1" t="str">
        <f>'Prior Board'!S20</f>
        <v/>
      </c>
      <c r="F4" s="1" t="str">
        <f>'Prior Board'!T20</f>
        <v/>
      </c>
      <c r="G4" s="1" t="str">
        <f>'Prior Board'!U20</f>
        <v/>
      </c>
      <c r="H4" s="1" t="str">
        <f>'Prior Board'!V20</f>
        <v/>
      </c>
      <c r="I4" s="1" t="str">
        <f>'Prior Board'!W20</f>
        <v/>
      </c>
      <c r="J4" s="1" t="str">
        <f>'Prior Board'!X20</f>
        <v/>
      </c>
      <c r="K4" s="45" t="str">
        <f ca="1">IFERROR(HLOOKUP(K3,$D$2:$J$8,1,FALSE),"")</f>
        <v/>
      </c>
      <c r="L4" s="45" t="str">
        <f t="shared" ref="L4:Y4" ca="1" si="2">IFERROR(HLOOKUP(L3,$D$2:$J$8,1,FALSE),"")</f>
        <v/>
      </c>
      <c r="M4" s="45" t="str">
        <f t="shared" ca="1" si="2"/>
        <v/>
      </c>
      <c r="N4" s="45" t="str">
        <f t="shared" ca="1" si="2"/>
        <v/>
      </c>
      <c r="O4" s="45" t="str">
        <f t="shared" ca="1" si="2"/>
        <v/>
      </c>
      <c r="P4" s="45" t="str">
        <f t="shared" ca="1" si="2"/>
        <v/>
      </c>
      <c r="Q4" s="45" t="str">
        <f t="shared" ca="1" si="2"/>
        <v/>
      </c>
      <c r="R4" s="45" t="str">
        <f t="shared" ca="1" si="2"/>
        <v/>
      </c>
      <c r="S4" s="45" t="str">
        <f t="shared" ca="1" si="2"/>
        <v/>
      </c>
      <c r="T4" s="45" t="str">
        <f t="shared" ca="1" si="2"/>
        <v/>
      </c>
      <c r="U4" s="45" t="str">
        <f t="shared" ca="1" si="2"/>
        <v/>
      </c>
      <c r="V4" s="45" t="str">
        <f t="shared" ca="1" si="2"/>
        <v/>
      </c>
      <c r="W4" s="45" t="str">
        <f t="shared" ca="1" si="2"/>
        <v/>
      </c>
      <c r="X4" s="45" t="str">
        <f t="shared" ca="1" si="2"/>
        <v/>
      </c>
      <c r="Y4" s="45" t="str">
        <f t="shared" ca="1" si="2"/>
        <v/>
      </c>
    </row>
    <row r="5" spans="1:27" ht="21" thickTop="1" thickBot="1">
      <c r="A5" s="6"/>
      <c r="B5" s="39" t="s">
        <v>381</v>
      </c>
      <c r="C5" s="9"/>
      <c r="D5" s="1" t="e">
        <f>VLOOKUP(D4,'Tiles Remaining'!$A:$C,3,FALSE)</f>
        <v>#N/A</v>
      </c>
      <c r="E5" s="1" t="e">
        <f>VLOOKUP(E4,'Tiles Remaining'!$A:$C,3,FALSE)</f>
        <v>#N/A</v>
      </c>
      <c r="F5" s="1" t="e">
        <f>VLOOKUP(F4,'Tiles Remaining'!$A:$C,3,FALSE)</f>
        <v>#N/A</v>
      </c>
      <c r="G5" s="1" t="e">
        <f>VLOOKUP(G4,'Tiles Remaining'!$A:$C,3,FALSE)</f>
        <v>#N/A</v>
      </c>
      <c r="H5" s="1" t="e">
        <f>VLOOKUP(H4,'Tiles Remaining'!$A:$C,3,FALSE)</f>
        <v>#N/A</v>
      </c>
      <c r="I5" s="1" t="e">
        <f>VLOOKUP(I4,'Tiles Remaining'!$A:$C,3,FALSE)</f>
        <v>#N/A</v>
      </c>
      <c r="J5" s="1" t="e">
        <f>VLOOKUP(J4,'Tiles Remaining'!$A:$C,3,FALSE)</f>
        <v>#N/A</v>
      </c>
      <c r="K5" s="45" t="str">
        <f ca="1">IFERROR(IF(AND(K4="",VALUE(REPLACE(K3,1,1,""))&lt;VALUE(REPLACE(HLOOKUP("Last",$D$1:$J$2,2,FALSE),1,1,""))),K3,""),"")</f>
        <v/>
      </c>
      <c r="L5" s="45" t="str">
        <f t="shared" ref="L5:Y5" ca="1" si="3">IFERROR(IF(AND(L4="",VALUE(REPLACE(L3,1,1,""))&lt;VALUE(REPLACE(HLOOKUP("Last",$D$1:$J$2,2,FALSE),1,1,""))),L3,""),"")</f>
        <v/>
      </c>
      <c r="M5" s="45" t="str">
        <f t="shared" ca="1" si="3"/>
        <v/>
      </c>
      <c r="N5" s="45" t="str">
        <f t="shared" ca="1" si="3"/>
        <v/>
      </c>
      <c r="O5" s="45" t="str">
        <f t="shared" ca="1" si="3"/>
        <v/>
      </c>
      <c r="P5" s="45" t="str">
        <f t="shared" ca="1" si="3"/>
        <v/>
      </c>
      <c r="Q5" s="45" t="str">
        <f t="shared" ca="1" si="3"/>
        <v/>
      </c>
      <c r="R5" s="45" t="str">
        <f t="shared" ca="1" si="3"/>
        <v/>
      </c>
      <c r="S5" s="45" t="str">
        <f t="shared" ca="1" si="3"/>
        <v/>
      </c>
      <c r="T5" s="45" t="str">
        <f t="shared" ca="1" si="3"/>
        <v/>
      </c>
      <c r="U5" s="45" t="str">
        <f t="shared" ca="1" si="3"/>
        <v/>
      </c>
      <c r="V5" s="45" t="str">
        <f t="shared" ca="1" si="3"/>
        <v/>
      </c>
      <c r="W5" s="45" t="str">
        <f t="shared" ca="1" si="3"/>
        <v/>
      </c>
      <c r="X5" s="45" t="str">
        <f t="shared" ca="1" si="3"/>
        <v/>
      </c>
      <c r="Y5" s="45" t="str">
        <f t="shared" ca="1" si="3"/>
        <v/>
      </c>
    </row>
    <row r="6" spans="1:27" ht="15.75" thickTop="1">
      <c r="A6" s="6"/>
      <c r="B6" s="43" t="s">
        <v>435</v>
      </c>
      <c r="C6" s="9"/>
      <c r="D6" s="46"/>
      <c r="E6" s="61" t="b">
        <f ca="1">IF($D$10="Vertical",IFERROR(IF(VALUE(RIGHT(E2,1))&lt;&gt;(VALUE(RIGHT(D2,1))+1),"Break",""),""),IF($D$10="Horizontal",IFERROR(IF(CODE(LEFT(E2,1))&lt;&gt;(CODE(LEFT(D2,1))+1),"Break",""),"")))</f>
        <v>0</v>
      </c>
      <c r="F6" s="61" t="b">
        <f t="shared" ref="F6:J6" ca="1" si="4">IF($D$10="Vertical",IFERROR(IF(VALUE(RIGHT(F2,1))&lt;&gt;(VALUE(RIGHT(E2,1))+1),"Break",""),""),IF($D$10="Horizontal",IFERROR(IF(CODE(LEFT(F2,1))&lt;&gt;(CODE(LEFT(E2,1))+1),"Break",""),"")))</f>
        <v>0</v>
      </c>
      <c r="G6" s="61" t="b">
        <f t="shared" ca="1" si="4"/>
        <v>0</v>
      </c>
      <c r="H6" s="61" t="b">
        <f t="shared" ca="1" si="4"/>
        <v>0</v>
      </c>
      <c r="I6" s="61" t="b">
        <f t="shared" ca="1" si="4"/>
        <v>0</v>
      </c>
      <c r="J6" s="61" t="b">
        <f t="shared" ca="1" si="4"/>
        <v>0</v>
      </c>
      <c r="K6" s="45" t="str">
        <f ca="1">IF(AND(K5&lt;&gt;"",$D$9="Vertical",$D$11="Yes"),INDEX('Current Board'!$B$2:$P$16,VLOOKUP(Scorekeeping!K3,'Standard Board Scores'!$R:$U,3,FALSE),VLOOKUP(Scorekeeping!K3,'Standard Board Scores'!$R:$U,4,FALSE)),"")</f>
        <v/>
      </c>
      <c r="L6" s="45" t="str">
        <f ca="1">IF(AND(L5&lt;&gt;"",$D$9="Vertical",$D$11="Yes"),INDEX('Current Board'!$B$2:$P$16,VLOOKUP(Scorekeeping!L3,'Standard Board Scores'!$R:$U,3,FALSE),VLOOKUP(Scorekeeping!L3,'Standard Board Scores'!$R:$U,4,FALSE)),"")</f>
        <v/>
      </c>
      <c r="M6" s="45" t="str">
        <f ca="1">IF(AND(M5&lt;&gt;"",$D$9="Vertical",$D$11="Yes"),INDEX('Current Board'!$B$2:$P$16,VLOOKUP(Scorekeeping!M3,'Standard Board Scores'!$R:$U,3,FALSE),VLOOKUP(Scorekeeping!M3,'Standard Board Scores'!$R:$U,4,FALSE)),"")</f>
        <v/>
      </c>
      <c r="N6" s="45" t="str">
        <f ca="1">IF(AND(N5&lt;&gt;"",$D$9="Vertical",$D$11="Yes"),INDEX('Current Board'!$B$2:$P$16,VLOOKUP(Scorekeeping!N3,'Standard Board Scores'!$R:$U,3,FALSE),VLOOKUP(Scorekeeping!N3,'Standard Board Scores'!$R:$U,4,FALSE)),"")</f>
        <v/>
      </c>
      <c r="O6" s="45" t="str">
        <f ca="1">IF(AND(O5&lt;&gt;"",$D$9="Vertical",$D$11="Yes"),INDEX('Current Board'!$B$2:$P$16,VLOOKUP(Scorekeeping!O3,'Standard Board Scores'!$R:$U,3,FALSE),VLOOKUP(Scorekeeping!O3,'Standard Board Scores'!$R:$U,4,FALSE)),"")</f>
        <v/>
      </c>
      <c r="P6" s="45" t="str">
        <f ca="1">IF(AND(P5&lt;&gt;"",$D$9="Vertical",$D$11="Yes"),INDEX('Current Board'!$B$2:$P$16,VLOOKUP(Scorekeeping!P3,'Standard Board Scores'!$R:$U,3,FALSE),VLOOKUP(Scorekeeping!P3,'Standard Board Scores'!$R:$U,4,FALSE)),"")</f>
        <v/>
      </c>
      <c r="Q6" s="45" t="str">
        <f ca="1">IF(AND(Q5&lt;&gt;"",$D$9="Vertical",$D$11="Yes"),INDEX('Current Board'!$B$2:$P$16,VLOOKUP(Scorekeeping!Q3,'Standard Board Scores'!$R:$U,3,FALSE),VLOOKUP(Scorekeeping!Q3,'Standard Board Scores'!$R:$U,4,FALSE)),"")</f>
        <v/>
      </c>
      <c r="R6" s="45" t="str">
        <f ca="1">IF(AND(R5&lt;&gt;"",$D$9="Vertical",$D$11="Yes"),INDEX('Current Board'!$B$2:$P$16,VLOOKUP(Scorekeeping!R3,'Standard Board Scores'!$R:$U,3,FALSE),VLOOKUP(Scorekeeping!R3,'Standard Board Scores'!$R:$U,4,FALSE)),"")</f>
        <v/>
      </c>
      <c r="S6" s="45" t="str">
        <f ca="1">IF(AND(S5&lt;&gt;"",$D$9="Vertical",$D$11="Yes"),INDEX('Current Board'!$B$2:$P$16,VLOOKUP(Scorekeeping!S3,'Standard Board Scores'!$R:$U,3,FALSE),VLOOKUP(Scorekeeping!S3,'Standard Board Scores'!$R:$U,4,FALSE)),"")</f>
        <v/>
      </c>
      <c r="T6" s="45" t="str">
        <f ca="1">IF(AND(T5&lt;&gt;"",$D$9="Vertical",$D$11="Yes"),INDEX('Current Board'!$B$2:$P$16,VLOOKUP(Scorekeeping!T3,'Standard Board Scores'!$R:$U,3,FALSE),VLOOKUP(Scorekeeping!T3,'Standard Board Scores'!$R:$U,4,FALSE)),"")</f>
        <v/>
      </c>
      <c r="U6" s="45" t="str">
        <f ca="1">IF(AND(U5&lt;&gt;"",$D$9="Vertical",$D$11="Yes"),INDEX('Current Board'!$B$2:$P$16,VLOOKUP(Scorekeeping!U3,'Standard Board Scores'!$R:$U,3,FALSE),VLOOKUP(Scorekeeping!U3,'Standard Board Scores'!$R:$U,4,FALSE)),"")</f>
        <v/>
      </c>
      <c r="V6" s="45" t="str">
        <f ca="1">IF(AND(V5&lt;&gt;"",$D$9="Vertical",$D$11="Yes"),INDEX('Current Board'!$B$2:$P$16,VLOOKUP(Scorekeeping!V3,'Standard Board Scores'!$R:$U,3,FALSE),VLOOKUP(Scorekeeping!V3,'Standard Board Scores'!$R:$U,4,FALSE)),"")</f>
        <v/>
      </c>
      <c r="W6" s="45" t="str">
        <f ca="1">IF(AND(W5&lt;&gt;"",$D$9="Vertical",$D$11="Yes"),INDEX('Current Board'!$B$2:$P$16,VLOOKUP(Scorekeeping!W3,'Standard Board Scores'!$R:$U,3,FALSE),VLOOKUP(Scorekeeping!W3,'Standard Board Scores'!$R:$U,4,FALSE)),"")</f>
        <v/>
      </c>
      <c r="X6" s="45" t="str">
        <f ca="1">IF(AND(X5&lt;&gt;"",$D$9="Vertical",$D$11="Yes"),INDEX('Current Board'!$B$2:$P$16,VLOOKUP(Scorekeeping!X3,'Standard Board Scores'!$R:$U,3,FALSE),VLOOKUP(Scorekeeping!X3,'Standard Board Scores'!$R:$U,4,FALSE)),"")</f>
        <v/>
      </c>
      <c r="Y6" s="45" t="str">
        <f ca="1">IF(AND(Y5&lt;&gt;"",$D$9="Vertical",$D$11="Yes"),INDEX('Current Board'!$B$2:$P$16,VLOOKUP(Scorekeeping!Y3,'Standard Board Scores'!$R:$U,3,FALSE),VLOOKUP(Scorekeeping!Y3,'Standard Board Scores'!$R:$U,4,FALSE)),"")</f>
        <v/>
      </c>
    </row>
    <row r="7" spans="1:27" ht="15">
      <c r="A7" s="6"/>
      <c r="B7" s="39" t="s">
        <v>431</v>
      </c>
      <c r="C7" s="9"/>
      <c r="D7" s="46">
        <f t="shared" ref="D7:J7" si="5">IF(ISERROR(D5),0,IF(D3="TL",D5*3,IF(D3="DL",D5*2,D5)))</f>
        <v>0</v>
      </c>
      <c r="E7" s="46">
        <f t="shared" si="5"/>
        <v>0</v>
      </c>
      <c r="F7" s="46">
        <f t="shared" si="5"/>
        <v>0</v>
      </c>
      <c r="G7" s="46">
        <f t="shared" si="5"/>
        <v>0</v>
      </c>
      <c r="H7" s="46">
        <f t="shared" si="5"/>
        <v>0</v>
      </c>
      <c r="I7" s="46">
        <f t="shared" si="5"/>
        <v>0</v>
      </c>
      <c r="J7" s="46">
        <f t="shared" si="5"/>
        <v>0</v>
      </c>
      <c r="K7" s="45" t="str">
        <f ca="1">IFERROR(VLOOKUP(K6,'Tiles Remaining'!$A:$C,3,FALSE),"")</f>
        <v/>
      </c>
      <c r="L7" s="45" t="str">
        <f ca="1">IFERROR(VLOOKUP(L6,'Tiles Remaining'!$A:$C,3,FALSE),"")</f>
        <v/>
      </c>
      <c r="M7" s="45" t="str">
        <f ca="1">IFERROR(VLOOKUP(M6,'Tiles Remaining'!$A:$C,3,FALSE),"")</f>
        <v/>
      </c>
      <c r="N7" s="45" t="str">
        <f ca="1">IFERROR(VLOOKUP(N6,'Tiles Remaining'!$A:$C,3,FALSE),"")</f>
        <v/>
      </c>
      <c r="O7" s="45" t="str">
        <f ca="1">IFERROR(VLOOKUP(O6,'Tiles Remaining'!$A:$C,3,FALSE),"")</f>
        <v/>
      </c>
      <c r="P7" s="45" t="str">
        <f ca="1">IFERROR(VLOOKUP(P6,'Tiles Remaining'!$A:$C,3,FALSE),"")</f>
        <v/>
      </c>
      <c r="Q7" s="45" t="str">
        <f ca="1">IFERROR(VLOOKUP(Q6,'Tiles Remaining'!$A:$C,3,FALSE),"")</f>
        <v/>
      </c>
      <c r="R7" s="45" t="str">
        <f ca="1">IFERROR(VLOOKUP(R6,'Tiles Remaining'!$A:$C,3,FALSE),"")</f>
        <v/>
      </c>
      <c r="S7" s="45" t="str">
        <f ca="1">IFERROR(VLOOKUP(S6,'Tiles Remaining'!$A:$C,3,FALSE),"")</f>
        <v/>
      </c>
      <c r="T7" s="45" t="str">
        <f ca="1">IFERROR(VLOOKUP(T6,'Tiles Remaining'!$A:$C,3,FALSE),"")</f>
        <v/>
      </c>
      <c r="U7" s="45" t="str">
        <f ca="1">IFERROR(VLOOKUP(U6,'Tiles Remaining'!$A:$C,3,FALSE),"")</f>
        <v/>
      </c>
      <c r="V7" s="45" t="str">
        <f ca="1">IFERROR(VLOOKUP(V6,'Tiles Remaining'!$A:$C,3,FALSE),"")</f>
        <v/>
      </c>
      <c r="W7" s="45" t="str">
        <f ca="1">IFERROR(VLOOKUP(W6,'Tiles Remaining'!$A:$C,3,FALSE),"")</f>
        <v/>
      </c>
      <c r="X7" s="45" t="str">
        <f ca="1">IFERROR(VLOOKUP(X6,'Tiles Remaining'!$A:$C,3,FALSE),"")</f>
        <v/>
      </c>
      <c r="Y7" s="45" t="str">
        <f ca="1">IFERROR(VLOOKUP(Y6,'Tiles Remaining'!$A:$C,3,FALSE),"")</f>
        <v/>
      </c>
      <c r="Z7" s="25">
        <f ca="1">SUM(K7:Y7)</f>
        <v>0</v>
      </c>
    </row>
    <row r="8" spans="1:27" ht="15">
      <c r="A8" s="6"/>
      <c r="B8" s="39" t="s">
        <v>432</v>
      </c>
      <c r="C8" s="9"/>
      <c r="D8" s="46">
        <f>SUM(D7:J7)</f>
        <v>0</v>
      </c>
      <c r="E8" s="61"/>
      <c r="F8" s="61"/>
      <c r="G8" s="61"/>
      <c r="H8" s="61"/>
      <c r="I8" s="61"/>
      <c r="J8" s="61"/>
      <c r="K8" s="45"/>
      <c r="L8" s="45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7" ht="15">
      <c r="A9" s="6"/>
      <c r="B9" s="39" t="s">
        <v>384</v>
      </c>
      <c r="C9" s="61"/>
      <c r="D9" s="61" t="str">
        <f ca="1">IF(D2="","",IF(E2="","Single Letter",IF(LEFT(D2,1)=LEFT(E2,1),"Vertical","Horizontal")))</f>
        <v/>
      </c>
      <c r="E9" s="46"/>
      <c r="F9" s="46"/>
      <c r="G9" s="46"/>
      <c r="H9" s="46"/>
      <c r="I9" s="46"/>
      <c r="J9" s="46"/>
      <c r="K9" s="45"/>
      <c r="L9" s="44" t="s">
        <v>437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7" ht="15">
      <c r="A10" s="6"/>
      <c r="B10" s="39" t="s">
        <v>439</v>
      </c>
      <c r="C10" s="9"/>
      <c r="D10" s="61" t="str">
        <f ca="1">IF(D9&lt;&gt;"Single Letter",D9,IF(SUM(Z90,Z95)&gt;SUM(Z170,Z175),"Vertical","Horizontal"))</f>
        <v/>
      </c>
      <c r="E10" s="46"/>
      <c r="F10" s="46"/>
      <c r="G10" s="46"/>
      <c r="H10" s="46"/>
      <c r="I10" s="46"/>
      <c r="J10" s="46"/>
      <c r="K10" s="45"/>
      <c r="L10" s="45">
        <v>1</v>
      </c>
      <c r="M10" s="45">
        <v>2</v>
      </c>
      <c r="N10" s="45">
        <v>3</v>
      </c>
      <c r="O10" s="45">
        <v>4</v>
      </c>
      <c r="P10" s="45">
        <v>5</v>
      </c>
      <c r="Q10" s="45">
        <v>6</v>
      </c>
      <c r="R10" s="45">
        <v>7</v>
      </c>
      <c r="S10" s="45">
        <v>8</v>
      </c>
      <c r="T10" s="45">
        <v>9</v>
      </c>
      <c r="U10" s="45">
        <v>10</v>
      </c>
      <c r="V10" s="45">
        <v>11</v>
      </c>
      <c r="W10" s="45">
        <v>12</v>
      </c>
      <c r="X10" s="45">
        <v>13</v>
      </c>
      <c r="Y10" s="45">
        <v>14</v>
      </c>
    </row>
    <row r="11" spans="1:27" ht="15">
      <c r="A11" s="6"/>
      <c r="B11" s="39" t="s">
        <v>434</v>
      </c>
      <c r="C11" s="9"/>
      <c r="D11" s="46" t="str">
        <f ca="1">IF(OR(E6="Break",F6="Break",G6="Break",H6="Break",I6="Break",J6="Break"),"Yes","No")</f>
        <v>No</v>
      </c>
      <c r="E11" s="46"/>
      <c r="F11" s="46"/>
      <c r="G11" s="46"/>
      <c r="H11" s="46"/>
      <c r="I11" s="46"/>
      <c r="J11" s="46"/>
      <c r="K11" s="45" t="str">
        <f ca="1">D2</f>
        <v/>
      </c>
      <c r="L11" s="45" t="str">
        <f ca="1">IF(AND(K11&lt;&gt;"",LEFT(K11,1)&lt;&gt;"P",LEFT(K11,1)&lt;&gt;"Q"),CONCATENATE(CHAR(CODE(LEFT(K11,1))+1),REPLACE(K11,1,1,"")),"")</f>
        <v/>
      </c>
      <c r="M11" s="45" t="str">
        <f t="shared" ref="M11:Y11" ca="1" si="6">IF(AND(L11&lt;&gt;"",LEFT(L11,1)&lt;&gt;"P",LEFT(L11,1)&lt;&gt;"Q"),CONCATENATE(CHAR(CODE(LEFT(L11,1))+1),REPLACE(L11,1,1,"")),"")</f>
        <v/>
      </c>
      <c r="N11" s="45" t="str">
        <f t="shared" ca="1" si="6"/>
        <v/>
      </c>
      <c r="O11" s="45" t="str">
        <f t="shared" ca="1" si="6"/>
        <v/>
      </c>
      <c r="P11" s="45" t="str">
        <f t="shared" ca="1" si="6"/>
        <v/>
      </c>
      <c r="Q11" s="45" t="str">
        <f t="shared" ca="1" si="6"/>
        <v/>
      </c>
      <c r="R11" s="45" t="str">
        <f t="shared" ca="1" si="6"/>
        <v/>
      </c>
      <c r="S11" s="45" t="str">
        <f t="shared" ca="1" si="6"/>
        <v/>
      </c>
      <c r="T11" s="45" t="str">
        <f t="shared" ca="1" si="6"/>
        <v/>
      </c>
      <c r="U11" s="45" t="str">
        <f t="shared" ca="1" si="6"/>
        <v/>
      </c>
      <c r="V11" s="45" t="str">
        <f t="shared" ca="1" si="6"/>
        <v/>
      </c>
      <c r="W11" s="45" t="str">
        <f t="shared" ca="1" si="6"/>
        <v/>
      </c>
      <c r="X11" s="45" t="str">
        <f t="shared" ca="1" si="6"/>
        <v/>
      </c>
      <c r="Y11" s="45" t="str">
        <f t="shared" ca="1" si="6"/>
        <v/>
      </c>
    </row>
    <row r="12" spans="1:27" ht="15">
      <c r="A12" s="6"/>
      <c r="B12" s="39" t="s">
        <v>433</v>
      </c>
      <c r="C12" s="9"/>
      <c r="D12" s="61" t="str">
        <f ca="1">IF(D10="","",IF(D10="Vertical",SUM(D8,Z90,Z95,Z7),IF(D10="Horizontal",SUM(D8,Z170,Z175,Z15),IF(D10="Single Letter",SUM(D8,IF(SUM(Z90,Z95)&gt;SUM(Z170,Z175),SUM(Z90,Z95),SUM(Z170,Z175)))))))</f>
        <v/>
      </c>
      <c r="E12" s="46"/>
      <c r="F12" s="46"/>
      <c r="G12" s="46"/>
      <c r="H12" s="46"/>
      <c r="I12" s="46"/>
      <c r="J12" s="46"/>
      <c r="K12" s="45" t="str">
        <f ca="1">IFERROR(HLOOKUP(K11,$D$2:$J$8,1,FALSE),"")</f>
        <v/>
      </c>
      <c r="L12" s="45" t="str">
        <f t="shared" ref="L12" ca="1" si="7">IFERROR(HLOOKUP(L11,$D$2:$J$8,1,FALSE),"")</f>
        <v/>
      </c>
      <c r="M12" s="45" t="str">
        <f t="shared" ref="M12" ca="1" si="8">IFERROR(HLOOKUP(M11,$D$2:$J$8,1,FALSE),"")</f>
        <v/>
      </c>
      <c r="N12" s="45" t="str">
        <f t="shared" ref="N12" ca="1" si="9">IFERROR(HLOOKUP(N11,$D$2:$J$8,1,FALSE),"")</f>
        <v/>
      </c>
      <c r="O12" s="45" t="str">
        <f t="shared" ref="O12" ca="1" si="10">IFERROR(HLOOKUP(O11,$D$2:$J$8,1,FALSE),"")</f>
        <v/>
      </c>
      <c r="P12" s="45" t="str">
        <f t="shared" ref="P12" ca="1" si="11">IFERROR(HLOOKUP(P11,$D$2:$J$8,1,FALSE),"")</f>
        <v/>
      </c>
      <c r="Q12" s="45" t="str">
        <f t="shared" ref="Q12" ca="1" si="12">IFERROR(HLOOKUP(Q11,$D$2:$J$8,1,FALSE),"")</f>
        <v/>
      </c>
      <c r="R12" s="45" t="str">
        <f t="shared" ref="R12" ca="1" si="13">IFERROR(HLOOKUP(R11,$D$2:$J$8,1,FALSE),"")</f>
        <v/>
      </c>
      <c r="S12" s="45" t="str">
        <f t="shared" ref="S12" ca="1" si="14">IFERROR(HLOOKUP(S11,$D$2:$J$8,1,FALSE),"")</f>
        <v/>
      </c>
      <c r="T12" s="45" t="str">
        <f t="shared" ref="T12" ca="1" si="15">IFERROR(HLOOKUP(T11,$D$2:$J$8,1,FALSE),"")</f>
        <v/>
      </c>
      <c r="U12" s="45" t="str">
        <f t="shared" ref="U12" ca="1" si="16">IFERROR(HLOOKUP(U11,$D$2:$J$8,1,FALSE),"")</f>
        <v/>
      </c>
      <c r="V12" s="45" t="str">
        <f t="shared" ref="V12" ca="1" si="17">IFERROR(HLOOKUP(V11,$D$2:$J$8,1,FALSE),"")</f>
        <v/>
      </c>
      <c r="W12" s="45" t="str">
        <f t="shared" ref="W12" ca="1" si="18">IFERROR(HLOOKUP(W11,$D$2:$J$8,1,FALSE),"")</f>
        <v/>
      </c>
      <c r="X12" s="45" t="str">
        <f t="shared" ref="X12" ca="1" si="19">IFERROR(HLOOKUP(X11,$D$2:$J$8,1,FALSE),"")</f>
        <v/>
      </c>
      <c r="Y12" s="45" t="str">
        <f t="shared" ref="Y12" ca="1" si="20">IFERROR(HLOOKUP(Y11,$D$2:$J$8,1,FALSE),"")</f>
        <v/>
      </c>
    </row>
    <row r="13" spans="1:27" ht="15">
      <c r="A13" s="6"/>
      <c r="B13" s="39" t="s">
        <v>382</v>
      </c>
      <c r="C13" s="9"/>
      <c r="D13" s="46" t="str">
        <f ca="1">IF(OR(D3="DW",E3="DW",F3="DW",G3="DW",H3="DW",I3="DW",J3="DW"),2*D12,D12)</f>
        <v/>
      </c>
      <c r="E13" s="46"/>
      <c r="F13" s="46"/>
      <c r="G13" s="46"/>
      <c r="H13" s="46"/>
      <c r="I13" s="46"/>
      <c r="J13" s="46"/>
      <c r="K13" s="45" t="str">
        <f ca="1">IFERROR(IF(AND(K12="",CODE(LEFT(K11,1))&lt;CODE(LEFT(HLOOKUP("Last",$D$1:$J$2,2,FALSE),1))),K11,""),"")</f>
        <v/>
      </c>
      <c r="L13" s="45" t="str">
        <f t="shared" ref="L13:Y13" ca="1" si="21">IFERROR(IF(AND(L12="",CODE(LEFT(L11,1))&lt;CODE(LEFT(HLOOKUP("Last",$D$1:$J$2,2,FALSE),1))),L11,""),"")</f>
        <v/>
      </c>
      <c r="M13" s="45" t="str">
        <f t="shared" ca="1" si="21"/>
        <v/>
      </c>
      <c r="N13" s="45" t="str">
        <f t="shared" ca="1" si="21"/>
        <v/>
      </c>
      <c r="O13" s="45" t="str">
        <f t="shared" ca="1" si="21"/>
        <v/>
      </c>
      <c r="P13" s="45" t="str">
        <f t="shared" ca="1" si="21"/>
        <v/>
      </c>
      <c r="Q13" s="45" t="str">
        <f t="shared" ca="1" si="21"/>
        <v/>
      </c>
      <c r="R13" s="45" t="str">
        <f t="shared" ca="1" si="21"/>
        <v/>
      </c>
      <c r="S13" s="45" t="str">
        <f t="shared" ca="1" si="21"/>
        <v/>
      </c>
      <c r="T13" s="45" t="str">
        <f t="shared" ca="1" si="21"/>
        <v/>
      </c>
      <c r="U13" s="45" t="str">
        <f t="shared" ca="1" si="21"/>
        <v/>
      </c>
      <c r="V13" s="45" t="str">
        <f t="shared" ca="1" si="21"/>
        <v/>
      </c>
      <c r="W13" s="45" t="str">
        <f t="shared" ca="1" si="21"/>
        <v/>
      </c>
      <c r="X13" s="45" t="str">
        <f t="shared" ca="1" si="21"/>
        <v/>
      </c>
      <c r="Y13" s="45" t="str">
        <f t="shared" ca="1" si="21"/>
        <v/>
      </c>
    </row>
    <row r="14" spans="1:27" ht="15">
      <c r="A14" s="6"/>
      <c r="B14" s="39" t="s">
        <v>383</v>
      </c>
      <c r="C14" s="9"/>
      <c r="D14" s="57" t="str">
        <f ca="1">IF(OR(D3="TW",E3="TW",F3="TW",G3="TW",H3="TW",I3="TW",J3="TW"),3*D13,D13)</f>
        <v/>
      </c>
      <c r="E14" s="61"/>
      <c r="F14" s="61"/>
      <c r="G14" s="61"/>
      <c r="H14" s="61"/>
      <c r="I14" s="61"/>
      <c r="J14" s="61"/>
      <c r="K14" s="45" t="str">
        <f ca="1">IF(AND(K13&lt;&gt;"",$D$9="Horizontal",$D$11="Yes"),INDEX('Current Board'!$B$2:$P$16,VLOOKUP(Scorekeeping!K11,'Standard Board Scores'!$R:$U,3,FALSE),VLOOKUP(Scorekeeping!K11,'Standard Board Scores'!$R:$U,4,FALSE)),"")</f>
        <v/>
      </c>
      <c r="L14" s="45" t="str">
        <f ca="1">IF(AND(L13&lt;&gt;"",$D$9="Horizontal",$D$11="Yes"),INDEX('Current Board'!$B$2:$P$16,VLOOKUP(Scorekeeping!L11,'Standard Board Scores'!$R:$U,3,FALSE),VLOOKUP(Scorekeeping!L11,'Standard Board Scores'!$R:$U,4,FALSE)),"")</f>
        <v/>
      </c>
      <c r="M14" s="45" t="str">
        <f ca="1">IF(AND(M13&lt;&gt;"",$D$9="Horizontal",$D$11="Yes"),INDEX('Current Board'!$B$2:$P$16,VLOOKUP(Scorekeeping!M11,'Standard Board Scores'!$R:$U,3,FALSE),VLOOKUP(Scorekeeping!M11,'Standard Board Scores'!$R:$U,4,FALSE)),"")</f>
        <v/>
      </c>
      <c r="N14" s="45" t="str">
        <f ca="1">IF(AND(N13&lt;&gt;"",$D$9="Horizontal",$D$11="Yes"),INDEX('Current Board'!$B$2:$P$16,VLOOKUP(Scorekeeping!N11,'Standard Board Scores'!$R:$U,3,FALSE),VLOOKUP(Scorekeeping!N11,'Standard Board Scores'!$R:$U,4,FALSE)),"")</f>
        <v/>
      </c>
      <c r="O14" s="45" t="str">
        <f ca="1">IF(AND(O13&lt;&gt;"",$D$9="Horizontal",$D$11="Yes"),INDEX('Current Board'!$B$2:$P$16,VLOOKUP(Scorekeeping!O11,'Standard Board Scores'!$R:$U,3,FALSE),VLOOKUP(Scorekeeping!O11,'Standard Board Scores'!$R:$U,4,FALSE)),"")</f>
        <v/>
      </c>
      <c r="P14" s="45" t="str">
        <f ca="1">IF(AND(P13&lt;&gt;"",$D$9="Horizontal",$D$11="Yes"),INDEX('Current Board'!$B$2:$P$16,VLOOKUP(Scorekeeping!P11,'Standard Board Scores'!$R:$U,3,FALSE),VLOOKUP(Scorekeeping!P11,'Standard Board Scores'!$R:$U,4,FALSE)),"")</f>
        <v/>
      </c>
      <c r="Q14" s="45" t="str">
        <f ca="1">IF(AND(Q13&lt;&gt;"",$D$9="Horizontal",$D$11="Yes"),INDEX('Current Board'!$B$2:$P$16,VLOOKUP(Scorekeeping!Q11,'Standard Board Scores'!$R:$U,3,FALSE),VLOOKUP(Scorekeeping!Q11,'Standard Board Scores'!$R:$U,4,FALSE)),"")</f>
        <v/>
      </c>
      <c r="R14" s="45" t="str">
        <f ca="1">IF(AND(R13&lt;&gt;"",$D$9="Horizontal",$D$11="Yes"),INDEX('Current Board'!$B$2:$P$16,VLOOKUP(Scorekeeping!R11,'Standard Board Scores'!$R:$U,3,FALSE),VLOOKUP(Scorekeeping!R11,'Standard Board Scores'!$R:$U,4,FALSE)),"")</f>
        <v/>
      </c>
      <c r="S14" s="45" t="str">
        <f ca="1">IF(AND(S13&lt;&gt;"",$D$9="Horizontal",$D$11="Yes"),INDEX('Current Board'!$B$2:$P$16,VLOOKUP(Scorekeeping!S11,'Standard Board Scores'!$R:$U,3,FALSE),VLOOKUP(Scorekeeping!S11,'Standard Board Scores'!$R:$U,4,FALSE)),"")</f>
        <v/>
      </c>
      <c r="T14" s="45" t="str">
        <f ca="1">IF(AND(T13&lt;&gt;"",$D$9="Horizontal",$D$11="Yes"),INDEX('Current Board'!$B$2:$P$16,VLOOKUP(Scorekeeping!T11,'Standard Board Scores'!$R:$U,3,FALSE),VLOOKUP(Scorekeeping!T11,'Standard Board Scores'!$R:$U,4,FALSE)),"")</f>
        <v/>
      </c>
      <c r="U14" s="45" t="str">
        <f ca="1">IF(AND(U13&lt;&gt;"",$D$9="Horizontal",$D$11="Yes"),INDEX('Current Board'!$B$2:$P$16,VLOOKUP(Scorekeeping!U11,'Standard Board Scores'!$R:$U,3,FALSE),VLOOKUP(Scorekeeping!U11,'Standard Board Scores'!$R:$U,4,FALSE)),"")</f>
        <v/>
      </c>
      <c r="V14" s="45" t="str">
        <f ca="1">IF(AND(V13&lt;&gt;"",$D$9="Horizontal",$D$11="Yes"),INDEX('Current Board'!$B$2:$P$16,VLOOKUP(Scorekeeping!V11,'Standard Board Scores'!$R:$U,3,FALSE),VLOOKUP(Scorekeeping!V11,'Standard Board Scores'!$R:$U,4,FALSE)),"")</f>
        <v/>
      </c>
      <c r="W14" s="45" t="str">
        <f ca="1">IF(AND(W13&lt;&gt;"",$D$9="Horizontal",$D$11="Yes"),INDEX('Current Board'!$B$2:$P$16,VLOOKUP(Scorekeeping!W11,'Standard Board Scores'!$R:$U,3,FALSE),VLOOKUP(Scorekeeping!W11,'Standard Board Scores'!$R:$U,4,FALSE)),"")</f>
        <v/>
      </c>
      <c r="X14" s="45" t="str">
        <f ca="1">IF(AND(X13&lt;&gt;"",$D$9="Horizontal",$D$11="Yes"),INDEX('Current Board'!$B$2:$P$16,VLOOKUP(Scorekeeping!X11,'Standard Board Scores'!$R:$U,3,FALSE),VLOOKUP(Scorekeeping!X11,'Standard Board Scores'!$R:$U,4,FALSE)),"")</f>
        <v/>
      </c>
      <c r="Y14" s="45" t="str">
        <f ca="1">IF(AND(Y13&lt;&gt;"",$D$9="Horizontal",$D$11="Yes"),INDEX('Current Board'!$B$2:$P$16,VLOOKUP(Scorekeeping!Y11,'Standard Board Scores'!$R:$U,3,FALSE),VLOOKUP(Scorekeeping!Y11,'Standard Board Scores'!$R:$U,4,FALSE)),"")</f>
        <v/>
      </c>
    </row>
    <row r="15" spans="1:27" ht="15">
      <c r="A15" s="6"/>
      <c r="B15" s="39"/>
      <c r="C15" s="9"/>
      <c r="D15" s="61"/>
      <c r="E15" s="61"/>
      <c r="F15" s="61"/>
      <c r="G15" s="61"/>
      <c r="H15" s="61"/>
      <c r="I15" s="61"/>
      <c r="J15" s="61"/>
      <c r="K15" s="45" t="str">
        <f ca="1">IFERROR(VLOOKUP(K14,'Tiles Remaining'!$A:$C,3,FALSE),"")</f>
        <v/>
      </c>
      <c r="L15" s="45" t="str">
        <f ca="1">IFERROR(VLOOKUP(L14,'Tiles Remaining'!$A:$C,3,FALSE),"")</f>
        <v/>
      </c>
      <c r="M15" s="45" t="str">
        <f ca="1">IFERROR(VLOOKUP(M14,'Tiles Remaining'!$A:$C,3,FALSE),"")</f>
        <v/>
      </c>
      <c r="N15" s="45" t="str">
        <f ca="1">IFERROR(VLOOKUP(N14,'Tiles Remaining'!$A:$C,3,FALSE),"")</f>
        <v/>
      </c>
      <c r="O15" s="45" t="str">
        <f ca="1">IFERROR(VLOOKUP(O14,'Tiles Remaining'!$A:$C,3,FALSE),"")</f>
        <v/>
      </c>
      <c r="P15" s="45" t="str">
        <f ca="1">IFERROR(VLOOKUP(P14,'Tiles Remaining'!$A:$C,3,FALSE),"")</f>
        <v/>
      </c>
      <c r="Q15" s="45" t="str">
        <f ca="1">IFERROR(VLOOKUP(Q14,'Tiles Remaining'!$A:$C,3,FALSE),"")</f>
        <v/>
      </c>
      <c r="R15" s="45" t="str">
        <f ca="1">IFERROR(VLOOKUP(R14,'Tiles Remaining'!$A:$C,3,FALSE),"")</f>
        <v/>
      </c>
      <c r="S15" s="45" t="str">
        <f ca="1">IFERROR(VLOOKUP(S14,'Tiles Remaining'!$A:$C,3,FALSE),"")</f>
        <v/>
      </c>
      <c r="T15" s="45" t="str">
        <f ca="1">IFERROR(VLOOKUP(T14,'Tiles Remaining'!$A:$C,3,FALSE),"")</f>
        <v/>
      </c>
      <c r="U15" s="45" t="str">
        <f ca="1">IFERROR(VLOOKUP(U14,'Tiles Remaining'!$A:$C,3,FALSE),"")</f>
        <v/>
      </c>
      <c r="V15" s="45" t="str">
        <f ca="1">IFERROR(VLOOKUP(V14,'Tiles Remaining'!$A:$C,3,FALSE),"")</f>
        <v/>
      </c>
      <c r="W15" s="45" t="str">
        <f ca="1">IFERROR(VLOOKUP(W14,'Tiles Remaining'!$A:$C,3,FALSE),"")</f>
        <v/>
      </c>
      <c r="X15" s="45" t="str">
        <f ca="1">IFERROR(VLOOKUP(X14,'Tiles Remaining'!$A:$C,3,FALSE),"")</f>
        <v/>
      </c>
      <c r="Y15" s="45" t="str">
        <f ca="1">IFERROR(VLOOKUP(Y14,'Tiles Remaining'!$A:$C,3,FALSE),"")</f>
        <v/>
      </c>
      <c r="Z15" s="25">
        <f ca="1">SUM(K15:Y15)</f>
        <v>0</v>
      </c>
    </row>
    <row r="16" spans="1:27" ht="15">
      <c r="A16" s="6"/>
      <c r="B16" s="39" t="s">
        <v>422</v>
      </c>
      <c r="C16" s="9"/>
      <c r="D16" s="46" t="str">
        <f t="shared" ref="D16:J16" ca="1" si="22">IFERROR(CONCATENATE(CHAR(CODE(LEFT(D2,1))-1),REPLACE(D2,1,1,"")),"")</f>
        <v/>
      </c>
      <c r="E16" s="47" t="str">
        <f t="shared" ca="1" si="22"/>
        <v/>
      </c>
      <c r="F16" s="47" t="str">
        <f t="shared" ca="1" si="22"/>
        <v/>
      </c>
      <c r="G16" s="47" t="str">
        <f t="shared" ca="1" si="22"/>
        <v/>
      </c>
      <c r="H16" s="47" t="str">
        <f t="shared" ca="1" si="22"/>
        <v/>
      </c>
      <c r="I16" s="47" t="str">
        <f t="shared" ca="1" si="22"/>
        <v/>
      </c>
      <c r="J16" s="47" t="str">
        <f t="shared" ca="1" si="22"/>
        <v/>
      </c>
      <c r="K16" s="50"/>
      <c r="L16" s="50" t="s">
        <v>388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2"/>
      <c r="AA16" s="54"/>
    </row>
    <row r="17" spans="1:27" ht="15">
      <c r="A17" s="6"/>
      <c r="B17" s="39"/>
      <c r="C17" s="9"/>
      <c r="D17" s="47" t="str">
        <f>IF(IFERROR(IF(ISERROR(D$5),"",IF(OR($D$10="Vertical",$D$10="Single Letter"),INDEX('Current Board'!$B$2:$P$16,VLOOKUP(Scorekeeping!D16,'Standard Board Scores'!$R:$U,3,FALSE),VLOOKUP(Scorekeeping!D16,'Standard Board Scores'!$R:$U,4,FALSE)),"")),"")=0,"",IFERROR(IF(ISERROR(D$5),"",IF(OR($D$10="Vertical",$D$10="Single Letter"),INDEX('Current Board'!$B$2:$P$16,VLOOKUP(Scorekeeping!D16,'Standard Board Scores'!$R:$U,3,FALSE),VLOOKUP(Scorekeeping!D16,'Standard Board Scores'!$R:$U,4,FALSE)),"")),""))</f>
        <v/>
      </c>
      <c r="E17" s="47" t="str">
        <f>IF(IFERROR(IF(ISERROR(E$5),"",IF(OR($D$10="Vertical",$D$10="Single Letter"),INDEX('Current Board'!$B$2:$P$16,VLOOKUP(Scorekeeping!E16,'Standard Board Scores'!$R:$U,3,FALSE),VLOOKUP(Scorekeeping!E16,'Standard Board Scores'!$R:$U,4,FALSE)),"")),"")=0,"",IFERROR(IF(ISERROR(E$5),"",IF(OR($D$10="Vertical",$D$10="Single Letter"),INDEX('Current Board'!$B$2:$P$16,VLOOKUP(Scorekeeping!E16,'Standard Board Scores'!$R:$U,3,FALSE),VLOOKUP(Scorekeeping!E16,'Standard Board Scores'!$R:$U,4,FALSE)),"")),""))</f>
        <v/>
      </c>
      <c r="F17" s="47" t="str">
        <f>IF(IFERROR(IF(ISERROR(F$5),"",IF(OR($D$10="Vertical",$D$10="Single Letter"),INDEX('Current Board'!$B$2:$P$16,VLOOKUP(Scorekeeping!F16,'Standard Board Scores'!$R:$U,3,FALSE),VLOOKUP(Scorekeeping!F16,'Standard Board Scores'!$R:$U,4,FALSE)),"")),"")=0,"",IFERROR(IF(ISERROR(F$5),"",IF(OR($D$10="Vertical",$D$10="Single Letter"),INDEX('Current Board'!$B$2:$P$16,VLOOKUP(Scorekeeping!F16,'Standard Board Scores'!$R:$U,3,FALSE),VLOOKUP(Scorekeeping!F16,'Standard Board Scores'!$R:$U,4,FALSE)),"")),""))</f>
        <v/>
      </c>
      <c r="G17" s="47" t="str">
        <f>IF(IFERROR(IF(ISERROR(G$5),"",IF(OR($D$10="Vertical",$D$10="Single Letter"),INDEX('Current Board'!$B$2:$P$16,VLOOKUP(Scorekeeping!G16,'Standard Board Scores'!$R:$U,3,FALSE),VLOOKUP(Scorekeeping!G16,'Standard Board Scores'!$R:$U,4,FALSE)),"")),"")=0,"",IFERROR(IF(ISERROR(G$5),"",IF(OR($D$10="Vertical",$D$10="Single Letter"),INDEX('Current Board'!$B$2:$P$16,VLOOKUP(Scorekeeping!G16,'Standard Board Scores'!$R:$U,3,FALSE),VLOOKUP(Scorekeeping!G16,'Standard Board Scores'!$R:$U,4,FALSE)),"")),""))</f>
        <v/>
      </c>
      <c r="H17" s="47" t="str">
        <f>IF(IFERROR(IF(ISERROR(H$5),"",IF(OR($D$10="Vertical",$D$10="Single Letter"),INDEX('Current Board'!$B$2:$P$16,VLOOKUP(Scorekeeping!H16,'Standard Board Scores'!$R:$U,3,FALSE),VLOOKUP(Scorekeeping!H16,'Standard Board Scores'!$R:$U,4,FALSE)),"")),"")=0,"",IFERROR(IF(ISERROR(H$5),"",IF(OR($D$10="Vertical",$D$10="Single Letter"),INDEX('Current Board'!$B$2:$P$16,VLOOKUP(Scorekeeping!H16,'Standard Board Scores'!$R:$U,3,FALSE),VLOOKUP(Scorekeeping!H16,'Standard Board Scores'!$R:$U,4,FALSE)),"")),""))</f>
        <v/>
      </c>
      <c r="I17" s="47" t="str">
        <f>IF(IFERROR(IF(ISERROR(I$5),"",IF(OR($D$10="Vertical",$D$10="Single Letter"),INDEX('Current Board'!$B$2:$P$16,VLOOKUP(Scorekeeping!I16,'Standard Board Scores'!$R:$U,3,FALSE),VLOOKUP(Scorekeeping!I16,'Standard Board Scores'!$R:$U,4,FALSE)),"")),"")=0,"",IFERROR(IF(ISERROR(I$5),"",IF(OR($D$10="Vertical",$D$10="Single Letter"),INDEX('Current Board'!$B$2:$P$16,VLOOKUP(Scorekeeping!I16,'Standard Board Scores'!$R:$U,3,FALSE),VLOOKUP(Scorekeeping!I16,'Standard Board Scores'!$R:$U,4,FALSE)),"")),""))</f>
        <v/>
      </c>
      <c r="J17" s="47" t="str">
        <f>IF(IFERROR(IF(ISERROR(J$5),"",IF(OR($D$10="Vertical",$D$10="Single Letter"),INDEX('Current Board'!$B$2:$P$16,VLOOKUP(Scorekeeping!J16,'Standard Board Scores'!$R:$U,3,FALSE),VLOOKUP(Scorekeeping!J16,'Standard Board Scores'!$R:$U,4,FALSE)),"")),"")=0,"",IFERROR(IF(ISERROR(J$5),"",IF(OR($D$10="Vertical",$D$10="Single Letter"),INDEX('Current Board'!$B$2:$P$16,VLOOKUP(Scorekeeping!J16,'Standard Board Scores'!$R:$U,3,FALSE),VLOOKUP(Scorekeeping!J16,'Standard Board Scores'!$R:$U,4,FALSE)),"")),""))</f>
        <v/>
      </c>
      <c r="K17" s="50"/>
      <c r="L17" s="51">
        <v>1</v>
      </c>
      <c r="M17" s="51">
        <v>2</v>
      </c>
      <c r="N17" s="51">
        <v>3</v>
      </c>
      <c r="O17" s="51">
        <v>4</v>
      </c>
      <c r="P17" s="51">
        <v>5</v>
      </c>
      <c r="Q17" s="51">
        <v>6</v>
      </c>
      <c r="R17" s="51">
        <v>7</v>
      </c>
      <c r="S17" s="51">
        <v>8</v>
      </c>
      <c r="T17" s="51">
        <v>9</v>
      </c>
      <c r="U17" s="51">
        <v>10</v>
      </c>
      <c r="V17" s="51">
        <v>11</v>
      </c>
      <c r="W17" s="51">
        <v>12</v>
      </c>
      <c r="X17" s="51">
        <v>13</v>
      </c>
      <c r="Y17" s="51">
        <v>14</v>
      </c>
      <c r="Z17" s="52"/>
      <c r="AA17" s="54"/>
    </row>
    <row r="18" spans="1:27" ht="15">
      <c r="A18" s="6"/>
      <c r="B18" s="39" t="s">
        <v>423</v>
      </c>
      <c r="C18" s="9"/>
      <c r="D18" s="47" t="str">
        <f t="shared" ref="D18:J18" ca="1" si="23">IFERROR(CONCATENATE(CHAR(CODE(LEFT(D2,1))+1),REPLACE(D2,1,1,"")),"")</f>
        <v/>
      </c>
      <c r="E18" s="47" t="str">
        <f t="shared" ca="1" si="23"/>
        <v/>
      </c>
      <c r="F18" s="47" t="str">
        <f t="shared" ca="1" si="23"/>
        <v/>
      </c>
      <c r="G18" s="47" t="str">
        <f t="shared" ca="1" si="23"/>
        <v/>
      </c>
      <c r="H18" s="47" t="str">
        <f t="shared" ca="1" si="23"/>
        <v/>
      </c>
      <c r="I18" s="47" t="str">
        <f t="shared" ca="1" si="23"/>
        <v/>
      </c>
      <c r="J18" s="47" t="str">
        <f t="shared" ca="1" si="23"/>
        <v/>
      </c>
      <c r="K18" s="51" t="str">
        <f ca="1">D16</f>
        <v/>
      </c>
      <c r="L18" s="51" t="str">
        <f ca="1">IF(AND(K18&lt;&gt;"",LEFT(K18,1)&lt;&gt;"B",LEFT(K18,1)&lt;&gt;"A"),CONCATENATE(CHAR(CODE(LEFT(K18,1))-1),REPLACE(K18,1,1,"")),"")</f>
        <v/>
      </c>
      <c r="M18" s="51" t="str">
        <f t="shared" ref="M18:Y18" ca="1" si="24">IF(AND(L18&lt;&gt;"",LEFT(L18,1)&lt;&gt;"B",LEFT(L18,1)&lt;&gt;"A"),CONCATENATE(CHAR(CODE(LEFT(L18,1))-1),REPLACE(L18,1,1,"")),"")</f>
        <v/>
      </c>
      <c r="N18" s="51" t="str">
        <f t="shared" ca="1" si="24"/>
        <v/>
      </c>
      <c r="O18" s="51" t="str">
        <f t="shared" ca="1" si="24"/>
        <v/>
      </c>
      <c r="P18" s="51" t="str">
        <f t="shared" ca="1" si="24"/>
        <v/>
      </c>
      <c r="Q18" s="51" t="str">
        <f t="shared" ca="1" si="24"/>
        <v/>
      </c>
      <c r="R18" s="51" t="str">
        <f t="shared" ca="1" si="24"/>
        <v/>
      </c>
      <c r="S18" s="51" t="str">
        <f t="shared" ca="1" si="24"/>
        <v/>
      </c>
      <c r="T18" s="51" t="str">
        <f t="shared" ca="1" si="24"/>
        <v/>
      </c>
      <c r="U18" s="51" t="str">
        <f t="shared" ca="1" si="24"/>
        <v/>
      </c>
      <c r="V18" s="51" t="str">
        <f t="shared" ca="1" si="24"/>
        <v/>
      </c>
      <c r="W18" s="51" t="str">
        <f t="shared" ca="1" si="24"/>
        <v/>
      </c>
      <c r="X18" s="51" t="str">
        <f t="shared" ca="1" si="24"/>
        <v/>
      </c>
      <c r="Y18" s="51" t="str">
        <f t="shared" ca="1" si="24"/>
        <v/>
      </c>
      <c r="Z18" s="52"/>
      <c r="AA18" s="54"/>
    </row>
    <row r="19" spans="1:27" ht="15">
      <c r="A19" s="6"/>
      <c r="B19" s="9"/>
      <c r="C19" s="9"/>
      <c r="D19" s="47" t="str">
        <f>IF(IFERROR(IF(ISERROR(D$5),"",IF(OR($D$10="Vertical",$D$10="Single Letter"),INDEX('Current Board'!$B$2:$P$16,VLOOKUP(Scorekeeping!D18,'Standard Board Scores'!$R:$U,3,FALSE),VLOOKUP(Scorekeeping!D18,'Standard Board Scores'!$R:$U,4,FALSE)),"")),"")=0,"",IFERROR(IF(ISERROR(D$5),"",IF(OR($D$10="Vertical",$D$10="Single Letter"),INDEX('Current Board'!$B$2:$P$16,VLOOKUP(Scorekeeping!D18,'Standard Board Scores'!$R:$U,3,FALSE),VLOOKUP(Scorekeeping!D18,'Standard Board Scores'!$R:$U,4,FALSE)),"")),""))</f>
        <v/>
      </c>
      <c r="E19" s="47" t="str">
        <f>IF(IFERROR(IF(ISERROR(E$5),"",IF(OR($D$10="Vertical",$D$10="Single Letter"),INDEX('Current Board'!$B$2:$P$16,VLOOKUP(Scorekeeping!E18,'Standard Board Scores'!$R:$U,3,FALSE),VLOOKUP(Scorekeeping!E18,'Standard Board Scores'!$R:$U,4,FALSE)),"")),"")=0,"",IFERROR(IF(ISERROR(E$5),"",IF(OR($D$10="Vertical",$D$10="Single Letter"),INDEX('Current Board'!$B$2:$P$16,VLOOKUP(Scorekeeping!E18,'Standard Board Scores'!$R:$U,3,FALSE),VLOOKUP(Scorekeeping!E18,'Standard Board Scores'!$R:$U,4,FALSE)),"")),""))</f>
        <v/>
      </c>
      <c r="F19" s="47" t="str">
        <f>IF(IFERROR(IF(ISERROR(F$5),"",IF(OR($D$10="Vertical",$D$10="Single Letter"),INDEX('Current Board'!$B$2:$P$16,VLOOKUP(Scorekeeping!F18,'Standard Board Scores'!$R:$U,3,FALSE),VLOOKUP(Scorekeeping!F18,'Standard Board Scores'!$R:$U,4,FALSE)),"")),"")=0,"",IFERROR(IF(ISERROR(F$5),"",IF(OR($D$10="Vertical",$D$10="Single Letter"),INDEX('Current Board'!$B$2:$P$16,VLOOKUP(Scorekeeping!F18,'Standard Board Scores'!$R:$U,3,FALSE),VLOOKUP(Scorekeeping!F18,'Standard Board Scores'!$R:$U,4,FALSE)),"")),""))</f>
        <v/>
      </c>
      <c r="G19" s="47" t="str">
        <f>IF(IFERROR(IF(ISERROR(G$5),"",IF(OR($D$10="Vertical",$D$10="Single Letter"),INDEX('Current Board'!$B$2:$P$16,VLOOKUP(Scorekeeping!G18,'Standard Board Scores'!$R:$U,3,FALSE),VLOOKUP(Scorekeeping!G18,'Standard Board Scores'!$R:$U,4,FALSE)),"")),"")=0,"",IFERROR(IF(ISERROR(G$5),"",IF(OR($D$10="Vertical",$D$10="Single Letter"),INDEX('Current Board'!$B$2:$P$16,VLOOKUP(Scorekeeping!G18,'Standard Board Scores'!$R:$U,3,FALSE),VLOOKUP(Scorekeeping!G18,'Standard Board Scores'!$R:$U,4,FALSE)),"")),""))</f>
        <v/>
      </c>
      <c r="H19" s="47" t="str">
        <f>IF(IFERROR(IF(ISERROR(H$5),"",IF(OR($D$10="Vertical",$D$10="Single Letter"),INDEX('Current Board'!$B$2:$P$16,VLOOKUP(Scorekeeping!H18,'Standard Board Scores'!$R:$U,3,FALSE),VLOOKUP(Scorekeeping!H18,'Standard Board Scores'!$R:$U,4,FALSE)),"")),"")=0,"",IFERROR(IF(ISERROR(H$5),"",IF(OR($D$10="Vertical",$D$10="Single Letter"),INDEX('Current Board'!$B$2:$P$16,VLOOKUP(Scorekeeping!H18,'Standard Board Scores'!$R:$U,3,FALSE),VLOOKUP(Scorekeeping!H18,'Standard Board Scores'!$R:$U,4,FALSE)),"")),""))</f>
        <v/>
      </c>
      <c r="I19" s="47" t="str">
        <f>IF(IFERROR(IF(ISERROR(I$5),"",IF(OR($D$10="Vertical",$D$10="Single Letter"),INDEX('Current Board'!$B$2:$P$16,VLOOKUP(Scorekeeping!I18,'Standard Board Scores'!$R:$U,3,FALSE),VLOOKUP(Scorekeeping!I18,'Standard Board Scores'!$R:$U,4,FALSE)),"")),"")=0,"",IFERROR(IF(ISERROR(I$5),"",IF(OR($D$10="Vertical",$D$10="Single Letter"),INDEX('Current Board'!$B$2:$P$16,VLOOKUP(Scorekeeping!I18,'Standard Board Scores'!$R:$U,3,FALSE),VLOOKUP(Scorekeeping!I18,'Standard Board Scores'!$R:$U,4,FALSE)),"")),""))</f>
        <v/>
      </c>
      <c r="J19" s="47" t="str">
        <f>IF(IFERROR(IF(ISERROR(J$5),"",IF(OR($D$10="Vertical",$D$10="Single Letter"),INDEX('Current Board'!$B$2:$P$16,VLOOKUP(Scorekeeping!J18,'Standard Board Scores'!$R:$U,3,FALSE),VLOOKUP(Scorekeeping!J18,'Standard Board Scores'!$R:$U,4,FALSE)),"")),"")=0,"",IFERROR(IF(ISERROR(J$5),"",IF(OR($D$10="Vertical",$D$10="Single Letter"),INDEX('Current Board'!$B$2:$P$16,VLOOKUP(Scorekeeping!J18,'Standard Board Scores'!$R:$U,3,FALSE),VLOOKUP(Scorekeeping!J18,'Standard Board Scores'!$R:$U,4,FALSE)),"")),""))</f>
        <v/>
      </c>
      <c r="K19" s="51" t="str">
        <f ca="1">IF(IFERROR(IF(K18="","",IF(OR($D$9="Vertical",$D$9="Single Letter"),INDEX('Current Board'!$B$2:$P$16,VLOOKUP(Scorekeeping!K18,'Standard Board Scores'!$R:$U,3,FALSE),VLOOKUP(Scorekeeping!K18,'Standard Board Scores'!$R:$U,4,FALSE)),"")),"")=0,"",IFERROR(IF(ISERROR(K18),"",IF(OR($D$9="Vertical",$D$9="Single Letter"),INDEX('Current Board'!$B$2:$P$16,VLOOKUP(Scorekeeping!K18,'Standard Board Scores'!$R:$U,3,FALSE),VLOOKUP(Scorekeeping!K18,'Standard Board Scores'!$R:$U,4,FALSE)),"")),""))</f>
        <v/>
      </c>
      <c r="L19" s="51" t="str">
        <f ca="1">IF(K19&lt;&gt;"",IF(IFERROR(IF(L18="","",IF(OR($D$9="Vertical",$D$9="Single Letter"),INDEX('Current Board'!$B$2:$P$16,VLOOKUP(Scorekeeping!L18,'Standard Board Scores'!$R:$U,3,FALSE),VLOOKUP(Scorekeeping!L18,'Standard Board Scores'!$R:$U,4,FALSE)),"")),"")=0,"",IFERROR(IF(ISERROR(L18),"",IF(OR($D$9="Vertical",$D$9="Single Letter"),INDEX('Current Board'!$B$2:$P$16,VLOOKUP(Scorekeeping!L18,'Standard Board Scores'!$R:$U,3,FALSE),VLOOKUP(Scorekeeping!L18,'Standard Board Scores'!$R:$U,4,FALSE)),"")),"")),"")</f>
        <v/>
      </c>
      <c r="M19" s="51" t="str">
        <f ca="1">IF(L19&lt;&gt;"",IF(IFERROR(IF(M18="","",IF(OR($D$9="Vertical",$D$9="Single Letter"),INDEX('Current Board'!$B$2:$P$16,VLOOKUP(Scorekeeping!M18,'Standard Board Scores'!$R:$U,3,FALSE),VLOOKUP(Scorekeeping!M18,'Standard Board Scores'!$R:$U,4,FALSE)),"")),"")=0,"",IFERROR(IF(ISERROR(M18),"",IF(OR($D$9="Vertical",$D$9="Single Letter"),INDEX('Current Board'!$B$2:$P$16,VLOOKUP(Scorekeeping!M18,'Standard Board Scores'!$R:$U,3,FALSE),VLOOKUP(Scorekeeping!M18,'Standard Board Scores'!$R:$U,4,FALSE)),"")),"")),"")</f>
        <v/>
      </c>
      <c r="N19" s="51" t="str">
        <f ca="1">IF(M19&lt;&gt;"",IF(IFERROR(IF(N18="","",IF(OR($D$9="Vertical",$D$9="Single Letter"),INDEX('Current Board'!$B$2:$P$16,VLOOKUP(Scorekeeping!N18,'Standard Board Scores'!$R:$U,3,FALSE),VLOOKUP(Scorekeeping!N18,'Standard Board Scores'!$R:$U,4,FALSE)),"")),"")=0,"",IFERROR(IF(ISERROR(N18),"",IF(OR($D$9="Vertical",$D$9="Single Letter"),INDEX('Current Board'!$B$2:$P$16,VLOOKUP(Scorekeeping!N18,'Standard Board Scores'!$R:$U,3,FALSE),VLOOKUP(Scorekeeping!N18,'Standard Board Scores'!$R:$U,4,FALSE)),"")),"")),"")</f>
        <v/>
      </c>
      <c r="O19" s="51" t="str">
        <f ca="1">IF(N19&lt;&gt;"",IF(IFERROR(IF(O18="","",IF(OR($D$9="Vertical",$D$9="Single Letter"),INDEX('Current Board'!$B$2:$P$16,VLOOKUP(Scorekeeping!O18,'Standard Board Scores'!$R:$U,3,FALSE),VLOOKUP(Scorekeeping!O18,'Standard Board Scores'!$R:$U,4,FALSE)),"")),"")=0,"",IFERROR(IF(ISERROR(O18),"",IF(OR($D$9="Vertical",$D$9="Single Letter"),INDEX('Current Board'!$B$2:$P$16,VLOOKUP(Scorekeeping!O18,'Standard Board Scores'!$R:$U,3,FALSE),VLOOKUP(Scorekeeping!O18,'Standard Board Scores'!$R:$U,4,FALSE)),"")),"")),"")</f>
        <v/>
      </c>
      <c r="P19" s="51" t="str">
        <f ca="1">IF(O19&lt;&gt;"",IF(IFERROR(IF(P18="","",IF(OR($D$9="Vertical",$D$9="Single Letter"),INDEX('Current Board'!$B$2:$P$16,VLOOKUP(Scorekeeping!P18,'Standard Board Scores'!$R:$U,3,FALSE),VLOOKUP(Scorekeeping!P18,'Standard Board Scores'!$R:$U,4,FALSE)),"")),"")=0,"",IFERROR(IF(ISERROR(P18),"",IF(OR($D$9="Vertical",$D$9="Single Letter"),INDEX('Current Board'!$B$2:$P$16,VLOOKUP(Scorekeeping!P18,'Standard Board Scores'!$R:$U,3,FALSE),VLOOKUP(Scorekeeping!P18,'Standard Board Scores'!$R:$U,4,FALSE)),"")),"")),"")</f>
        <v/>
      </c>
      <c r="Q19" s="51" t="str">
        <f ca="1">IF(P19&lt;&gt;"",IF(IFERROR(IF(Q18="","",IF(OR($D$9="Vertical",$D$9="Single Letter"),INDEX('Current Board'!$B$2:$P$16,VLOOKUP(Scorekeeping!Q18,'Standard Board Scores'!$R:$U,3,FALSE),VLOOKUP(Scorekeeping!Q18,'Standard Board Scores'!$R:$U,4,FALSE)),"")),"")=0,"",IFERROR(IF(ISERROR(Q18),"",IF(OR($D$9="Vertical",$D$9="Single Letter"),INDEX('Current Board'!$B$2:$P$16,VLOOKUP(Scorekeeping!Q18,'Standard Board Scores'!$R:$U,3,FALSE),VLOOKUP(Scorekeeping!Q18,'Standard Board Scores'!$R:$U,4,FALSE)),"")),"")),"")</f>
        <v/>
      </c>
      <c r="R19" s="51" t="str">
        <f ca="1">IF(Q19&lt;&gt;"",IF(IFERROR(IF(R18="","",IF(OR($D$9="Vertical",$D$9="Single Letter"),INDEX('Current Board'!$B$2:$P$16,VLOOKUP(Scorekeeping!R18,'Standard Board Scores'!$R:$U,3,FALSE),VLOOKUP(Scorekeeping!R18,'Standard Board Scores'!$R:$U,4,FALSE)),"")),"")=0,"",IFERROR(IF(ISERROR(R18),"",IF(OR($D$9="Vertical",$D$9="Single Letter"),INDEX('Current Board'!$B$2:$P$16,VLOOKUP(Scorekeeping!R18,'Standard Board Scores'!$R:$U,3,FALSE),VLOOKUP(Scorekeeping!R18,'Standard Board Scores'!$R:$U,4,FALSE)),"")),"")),"")</f>
        <v/>
      </c>
      <c r="S19" s="51" t="str">
        <f ca="1">IF(R19&lt;&gt;"",IF(IFERROR(IF(S18="","",IF(OR($D$9="Vertical",$D$9="Single Letter"),INDEX('Current Board'!$B$2:$P$16,VLOOKUP(Scorekeeping!S18,'Standard Board Scores'!$R:$U,3,FALSE),VLOOKUP(Scorekeeping!S18,'Standard Board Scores'!$R:$U,4,FALSE)),"")),"")=0,"",IFERROR(IF(ISERROR(S18),"",IF(OR($D$9="Vertical",$D$9="Single Letter"),INDEX('Current Board'!$B$2:$P$16,VLOOKUP(Scorekeeping!S18,'Standard Board Scores'!$R:$U,3,FALSE),VLOOKUP(Scorekeeping!S18,'Standard Board Scores'!$R:$U,4,FALSE)),"")),"")),"")</f>
        <v/>
      </c>
      <c r="T19" s="51" t="str">
        <f ca="1">IF(S19&lt;&gt;"",IF(IFERROR(IF(T18="","",IF(OR($D$9="Vertical",$D$9="Single Letter"),INDEX('Current Board'!$B$2:$P$16,VLOOKUP(Scorekeeping!T18,'Standard Board Scores'!$R:$U,3,FALSE),VLOOKUP(Scorekeeping!T18,'Standard Board Scores'!$R:$U,4,FALSE)),"")),"")=0,"",IFERROR(IF(ISERROR(T18),"",IF(OR($D$9="Vertical",$D$9="Single Letter"),INDEX('Current Board'!$B$2:$P$16,VLOOKUP(Scorekeeping!T18,'Standard Board Scores'!$R:$U,3,FALSE),VLOOKUP(Scorekeeping!T18,'Standard Board Scores'!$R:$U,4,FALSE)),"")),"")),"")</f>
        <v/>
      </c>
      <c r="U19" s="51" t="str">
        <f ca="1">IF(T19&lt;&gt;"",IF(IFERROR(IF(U18="","",IF(OR($D$9="Vertical",$D$9="Single Letter"),INDEX('Current Board'!$B$2:$P$16,VLOOKUP(Scorekeeping!U18,'Standard Board Scores'!$R:$U,3,FALSE),VLOOKUP(Scorekeeping!U18,'Standard Board Scores'!$R:$U,4,FALSE)),"")),"")=0,"",IFERROR(IF(ISERROR(U18),"",IF(OR($D$9="Vertical",$D$9="Single Letter"),INDEX('Current Board'!$B$2:$P$16,VLOOKUP(Scorekeeping!U18,'Standard Board Scores'!$R:$U,3,FALSE),VLOOKUP(Scorekeeping!U18,'Standard Board Scores'!$R:$U,4,FALSE)),"")),"")),"")</f>
        <v/>
      </c>
      <c r="V19" s="51" t="str">
        <f ca="1">IF(U19&lt;&gt;"",IF(IFERROR(IF(V18="","",IF(OR($D$9="Vertical",$D$9="Single Letter"),INDEX('Current Board'!$B$2:$P$16,VLOOKUP(Scorekeeping!V18,'Standard Board Scores'!$R:$U,3,FALSE),VLOOKUP(Scorekeeping!V18,'Standard Board Scores'!$R:$U,4,FALSE)),"")),"")=0,"",IFERROR(IF(ISERROR(V18),"",IF(OR($D$9="Vertical",$D$9="Single Letter"),INDEX('Current Board'!$B$2:$P$16,VLOOKUP(Scorekeeping!V18,'Standard Board Scores'!$R:$U,3,FALSE),VLOOKUP(Scorekeeping!V18,'Standard Board Scores'!$R:$U,4,FALSE)),"")),"")),"")</f>
        <v/>
      </c>
      <c r="W19" s="51" t="str">
        <f ca="1">IF(V19&lt;&gt;"",IF(IFERROR(IF(W18="","",IF(OR($D$9="Vertical",$D$9="Single Letter"),INDEX('Current Board'!$B$2:$P$16,VLOOKUP(Scorekeeping!W18,'Standard Board Scores'!$R:$U,3,FALSE),VLOOKUP(Scorekeeping!W18,'Standard Board Scores'!$R:$U,4,FALSE)),"")),"")=0,"",IFERROR(IF(ISERROR(W18),"",IF(OR($D$9="Vertical",$D$9="Single Letter"),INDEX('Current Board'!$B$2:$P$16,VLOOKUP(Scorekeeping!W18,'Standard Board Scores'!$R:$U,3,FALSE),VLOOKUP(Scorekeeping!W18,'Standard Board Scores'!$R:$U,4,FALSE)),"")),"")),"")</f>
        <v/>
      </c>
      <c r="X19" s="51" t="str">
        <f ca="1">IF(W19&lt;&gt;"",IF(IFERROR(IF(X18="","",IF(OR($D$9="Vertical",$D$9="Single Letter"),INDEX('Current Board'!$B$2:$P$16,VLOOKUP(Scorekeeping!X18,'Standard Board Scores'!$R:$U,3,FALSE),VLOOKUP(Scorekeeping!X18,'Standard Board Scores'!$R:$U,4,FALSE)),"")),"")=0,"",IFERROR(IF(ISERROR(X18),"",IF(OR($D$9="Vertical",$D$9="Single Letter"),INDEX('Current Board'!$B$2:$P$16,VLOOKUP(Scorekeeping!X18,'Standard Board Scores'!$R:$U,3,FALSE),VLOOKUP(Scorekeeping!X18,'Standard Board Scores'!$R:$U,4,FALSE)),"")),"")),"")</f>
        <v/>
      </c>
      <c r="Y19" s="51" t="str">
        <f ca="1">IF(X19&lt;&gt;"",IF(IFERROR(IF(Y18="","",IF(OR($D$9="Vertical",$D$9="Single Letter"),INDEX('Current Board'!$B$2:$P$16,VLOOKUP(Scorekeeping!Y18,'Standard Board Scores'!$R:$U,3,FALSE),VLOOKUP(Scorekeeping!Y18,'Standard Board Scores'!$R:$U,4,FALSE)),"")),"")=0,"",IFERROR(IF(ISERROR(Y18),"",IF(OR($D$9="Vertical",$D$9="Single Letter"),INDEX('Current Board'!$B$2:$P$16,VLOOKUP(Scorekeeping!Y18,'Standard Board Scores'!$R:$U,3,FALSE),VLOOKUP(Scorekeeping!Y18,'Standard Board Scores'!$R:$U,4,FALSE)),"")),"")),"")</f>
        <v/>
      </c>
      <c r="Z19" s="52"/>
      <c r="AA19" s="54"/>
    </row>
    <row r="20" spans="1:27" ht="15">
      <c r="A20" s="6"/>
      <c r="B20" s="56" t="s">
        <v>428</v>
      </c>
      <c r="C20" s="9"/>
      <c r="D20" s="47" t="str">
        <f>IF(OR(D17&lt;&gt;"",D19&lt;&gt;""),"Yes","No")</f>
        <v>No</v>
      </c>
      <c r="E20" s="47" t="str">
        <f t="shared" ref="E20:J20" si="25">IF(OR(E17&lt;&gt;"",E19&lt;&gt;""),"Yes","No")</f>
        <v>No</v>
      </c>
      <c r="F20" s="47" t="str">
        <f t="shared" si="25"/>
        <v>No</v>
      </c>
      <c r="G20" s="47" t="str">
        <f t="shared" si="25"/>
        <v>No</v>
      </c>
      <c r="H20" s="47" t="str">
        <f t="shared" si="25"/>
        <v>No</v>
      </c>
      <c r="I20" s="47" t="str">
        <f t="shared" si="25"/>
        <v>No</v>
      </c>
      <c r="J20" s="47" t="str">
        <f t="shared" si="25"/>
        <v>No</v>
      </c>
      <c r="K20" s="51" t="str">
        <f ca="1">IFERROR(VLOOKUP(K19,'Tiles Remaining'!$A:$C,3,FALSE),"")</f>
        <v/>
      </c>
      <c r="L20" s="51" t="str">
        <f ca="1">IFERROR(VLOOKUP(L19,'Tiles Remaining'!$A:$C,3,FALSE),"")</f>
        <v/>
      </c>
      <c r="M20" s="51" t="str">
        <f ca="1">IFERROR(VLOOKUP(M19,'Tiles Remaining'!$A:$C,3,FALSE),"")</f>
        <v/>
      </c>
      <c r="N20" s="51" t="str">
        <f ca="1">IFERROR(VLOOKUP(N19,'Tiles Remaining'!$A:$C,3,FALSE),"")</f>
        <v/>
      </c>
      <c r="O20" s="51" t="str">
        <f ca="1">IFERROR(VLOOKUP(O19,'Tiles Remaining'!$A:$C,3,FALSE),"")</f>
        <v/>
      </c>
      <c r="P20" s="51" t="str">
        <f ca="1">IFERROR(VLOOKUP(P19,'Tiles Remaining'!$A:$C,3,FALSE),"")</f>
        <v/>
      </c>
      <c r="Q20" s="51" t="str">
        <f ca="1">IFERROR(VLOOKUP(Q19,'Tiles Remaining'!$A:$C,3,FALSE),"")</f>
        <v/>
      </c>
      <c r="R20" s="51" t="str">
        <f ca="1">IFERROR(VLOOKUP(R19,'Tiles Remaining'!$A:$C,3,FALSE),"")</f>
        <v/>
      </c>
      <c r="S20" s="51" t="str">
        <f ca="1">IFERROR(VLOOKUP(S19,'Tiles Remaining'!$A:$C,3,FALSE),"")</f>
        <v/>
      </c>
      <c r="T20" s="51" t="str">
        <f ca="1">IFERROR(VLOOKUP(T19,'Tiles Remaining'!$A:$C,3,FALSE),"")</f>
        <v/>
      </c>
      <c r="U20" s="51" t="str">
        <f ca="1">IFERROR(VLOOKUP(U19,'Tiles Remaining'!$A:$C,3,FALSE),"")</f>
        <v/>
      </c>
      <c r="V20" s="51" t="str">
        <f ca="1">IFERROR(VLOOKUP(V19,'Tiles Remaining'!$A:$C,3,FALSE),"")</f>
        <v/>
      </c>
      <c r="W20" s="51" t="str">
        <f ca="1">IFERROR(VLOOKUP(W19,'Tiles Remaining'!$A:$C,3,FALSE),"")</f>
        <v/>
      </c>
      <c r="X20" s="51" t="str">
        <f ca="1">IFERROR(VLOOKUP(X19,'Tiles Remaining'!$A:$C,3,FALSE),"")</f>
        <v/>
      </c>
      <c r="Y20" s="51" t="str">
        <f ca="1">IFERROR(VLOOKUP(Y19,'Tiles Remaining'!$A:$C,3,FALSE),"")</f>
        <v/>
      </c>
      <c r="Z20" s="53">
        <f ca="1">SUM(K20:Y20)</f>
        <v>0</v>
      </c>
      <c r="AA20" s="54"/>
    </row>
    <row r="21" spans="1:27" ht="15">
      <c r="A21" s="6"/>
      <c r="B21" s="9"/>
      <c r="C21" s="9"/>
      <c r="D21" s="47">
        <f t="shared" ref="D21:J21" si="26">IF(D20="Yes",D$5,0)</f>
        <v>0</v>
      </c>
      <c r="E21" s="47">
        <f t="shared" si="26"/>
        <v>0</v>
      </c>
      <c r="F21" s="47">
        <f t="shared" si="26"/>
        <v>0</v>
      </c>
      <c r="G21" s="47">
        <f t="shared" si="26"/>
        <v>0</v>
      </c>
      <c r="H21" s="47">
        <f t="shared" si="26"/>
        <v>0</v>
      </c>
      <c r="I21" s="47">
        <f t="shared" si="26"/>
        <v>0</v>
      </c>
      <c r="J21" s="47">
        <f t="shared" si="26"/>
        <v>0</v>
      </c>
      <c r="K21" s="51"/>
      <c r="L21" s="50" t="s">
        <v>389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2"/>
      <c r="AA21" s="54"/>
    </row>
    <row r="22" spans="1:27" ht="15">
      <c r="A22" s="6"/>
      <c r="B22" s="39" t="s">
        <v>416</v>
      </c>
      <c r="C22" s="9"/>
      <c r="D22" s="47" t="str">
        <f ca="1">IFERROR(CONCATENATE(LEFT(D2),VALUE(REPLACE(D2,1,1,""))-1),"")</f>
        <v/>
      </c>
      <c r="E22" s="46" t="str">
        <f>""</f>
        <v/>
      </c>
      <c r="F22" s="47" t="str">
        <f>""</f>
        <v/>
      </c>
      <c r="G22" s="47" t="str">
        <f>""</f>
        <v/>
      </c>
      <c r="H22" s="47" t="str">
        <f>""</f>
        <v/>
      </c>
      <c r="I22" s="47" t="str">
        <f>""</f>
        <v/>
      </c>
      <c r="J22" s="47" t="str">
        <f>""</f>
        <v/>
      </c>
      <c r="K22" s="51"/>
      <c r="L22" s="51">
        <v>1</v>
      </c>
      <c r="M22" s="51">
        <v>2</v>
      </c>
      <c r="N22" s="51">
        <v>3</v>
      </c>
      <c r="O22" s="51">
        <v>4</v>
      </c>
      <c r="P22" s="51">
        <v>5</v>
      </c>
      <c r="Q22" s="51">
        <v>6</v>
      </c>
      <c r="R22" s="51">
        <v>7</v>
      </c>
      <c r="S22" s="51">
        <v>8</v>
      </c>
      <c r="T22" s="51">
        <v>9</v>
      </c>
      <c r="U22" s="51">
        <v>10</v>
      </c>
      <c r="V22" s="51">
        <v>11</v>
      </c>
      <c r="W22" s="51">
        <v>12</v>
      </c>
      <c r="X22" s="51">
        <v>13</v>
      </c>
      <c r="Y22" s="51">
        <v>14</v>
      </c>
      <c r="Z22" s="52"/>
      <c r="AA22" s="54"/>
    </row>
    <row r="23" spans="1:27" ht="15">
      <c r="A23" s="6"/>
      <c r="B23" s="9"/>
      <c r="C23" s="9"/>
      <c r="D23" s="47" t="str">
        <f>IF(IFERROR(IF(ISERROR(D$5),"",IF(OR($D$10="Vertical",$D$10="Single Letter"),INDEX('Current Board'!$B$2:$P$16,VLOOKUP(Scorekeeping!D22,'Standard Board Scores'!$R:$U,3,FALSE),VLOOKUP(Scorekeeping!D22,'Standard Board Scores'!$R:$U,4,FALSE)),"")),"")=0,"",IFERROR(IF(ISERROR(D$5),"",IF(OR($D$10="Vertical",$D$10="Single Letter"),INDEX('Current Board'!$B$2:$P$16,VLOOKUP(Scorekeeping!D22,'Standard Board Scores'!$R:$U,3,FALSE),VLOOKUP(Scorekeeping!D22,'Standard Board Scores'!$R:$U,4,FALSE)),"")),""))</f>
        <v/>
      </c>
      <c r="E23" s="47" t="str">
        <f>IF(IFERROR(IF(ISERROR(E$5),"",IF(OR($D$10="Vertical",$D$10="Single Letter"),INDEX('Current Board'!$B$2:$P$16,VLOOKUP(Scorekeeping!E22,'Standard Board Scores'!$R:$U,3,FALSE),VLOOKUP(Scorekeeping!E22,'Standard Board Scores'!$R:$U,4,FALSE)),"")),"")=0,"",IFERROR(IF(ISERROR(E$5),"",IF(OR($D$10="Vertical",$D$10="Single Letter"),INDEX('Current Board'!$B$2:$P$16,VLOOKUP(Scorekeeping!E22,'Standard Board Scores'!$R:$U,3,FALSE),VLOOKUP(Scorekeeping!E22,'Standard Board Scores'!$R:$U,4,FALSE)),"")),""))</f>
        <v/>
      </c>
      <c r="F23" s="47" t="str">
        <f>IF(IFERROR(IF(ISERROR(F$5),"",IF(OR($D$10="Vertical",$D$10="Single Letter"),INDEX('Current Board'!$B$2:$P$16,VLOOKUP(Scorekeeping!F22,'Standard Board Scores'!$R:$U,3,FALSE),VLOOKUP(Scorekeeping!F22,'Standard Board Scores'!$R:$U,4,FALSE)),"")),"")=0,"",IFERROR(IF(ISERROR(F$5),"",IF(OR($D$10="Vertical",$D$10="Single Letter"),INDEX('Current Board'!$B$2:$P$16,VLOOKUP(Scorekeeping!F22,'Standard Board Scores'!$R:$U,3,FALSE),VLOOKUP(Scorekeeping!F22,'Standard Board Scores'!$R:$U,4,FALSE)),"")),""))</f>
        <v/>
      </c>
      <c r="G23" s="47" t="str">
        <f>IF(IFERROR(IF(ISERROR(G$5),"",IF(OR($D$10="Vertical",$D$10="Single Letter"),INDEX('Current Board'!$B$2:$P$16,VLOOKUP(Scorekeeping!G22,'Standard Board Scores'!$R:$U,3,FALSE),VLOOKUP(Scorekeeping!G22,'Standard Board Scores'!$R:$U,4,FALSE)),"")),"")=0,"",IFERROR(IF(ISERROR(G$5),"",IF(OR($D$10="Vertical",$D$10="Single Letter"),INDEX('Current Board'!$B$2:$P$16,VLOOKUP(Scorekeeping!G22,'Standard Board Scores'!$R:$U,3,FALSE),VLOOKUP(Scorekeeping!G22,'Standard Board Scores'!$R:$U,4,FALSE)),"")),""))</f>
        <v/>
      </c>
      <c r="H23" s="47" t="str">
        <f>IF(IFERROR(IF(ISERROR(H$5),"",IF(OR($D$10="Vertical",$D$10="Single Letter"),INDEX('Current Board'!$B$2:$P$16,VLOOKUP(Scorekeeping!H22,'Standard Board Scores'!$R:$U,3,FALSE),VLOOKUP(Scorekeeping!H22,'Standard Board Scores'!$R:$U,4,FALSE)),"")),"")=0,"",IFERROR(IF(ISERROR(H$5),"",IF(OR($D$10="Vertical",$D$10="Single Letter"),INDEX('Current Board'!$B$2:$P$16,VLOOKUP(Scorekeeping!H22,'Standard Board Scores'!$R:$U,3,FALSE),VLOOKUP(Scorekeeping!H22,'Standard Board Scores'!$R:$U,4,FALSE)),"")),""))</f>
        <v/>
      </c>
      <c r="I23" s="47" t="str">
        <f>IF(IFERROR(IF(ISERROR(I$5),"",IF(OR($D$10="Vertical",$D$10="Single Letter"),INDEX('Current Board'!$B$2:$P$16,VLOOKUP(Scorekeeping!I22,'Standard Board Scores'!$R:$U,3,FALSE),VLOOKUP(Scorekeeping!I22,'Standard Board Scores'!$R:$U,4,FALSE)),"")),"")=0,"",IFERROR(IF(ISERROR(I$5),"",IF(OR($D$10="Vertical",$D$10="Single Letter"),INDEX('Current Board'!$B$2:$P$16,VLOOKUP(Scorekeeping!I22,'Standard Board Scores'!$R:$U,3,FALSE),VLOOKUP(Scorekeeping!I22,'Standard Board Scores'!$R:$U,4,FALSE)),"")),""))</f>
        <v/>
      </c>
      <c r="J23" s="47" t="str">
        <f>IF(IFERROR(IF(ISERROR(J$5),"",IF(OR($D$10="Vertical",$D$10="Single Letter"),INDEX('Current Board'!$B$2:$P$16,VLOOKUP(Scorekeeping!J22,'Standard Board Scores'!$R:$U,3,FALSE),VLOOKUP(Scorekeeping!J22,'Standard Board Scores'!$R:$U,4,FALSE)),"")),"")=0,"",IFERROR(IF(ISERROR(J$5),"",IF(OR($D$10="Vertical",$D$10="Single Letter"),INDEX('Current Board'!$B$2:$P$16,VLOOKUP(Scorekeeping!J22,'Standard Board Scores'!$R:$U,3,FALSE),VLOOKUP(Scorekeeping!J22,'Standard Board Scores'!$R:$U,4,FALSE)),"")),""))</f>
        <v/>
      </c>
      <c r="K23" s="51" t="str">
        <f ca="1">E16</f>
        <v/>
      </c>
      <c r="L23" s="51" t="str">
        <f ca="1">IF(AND(K23&lt;&gt;"",LEFT(K23,1)&lt;&gt;"B",LEFT(K23,1)&lt;&gt;"A"),CONCATENATE(CHAR(CODE(LEFT(K23,1))-1),REPLACE(K23,1,1,"")),"")</f>
        <v/>
      </c>
      <c r="M23" s="51" t="str">
        <f t="shared" ref="M23:Y23" ca="1" si="27">IF(AND(L23&lt;&gt;"",LEFT(L23,1)&lt;&gt;"B",LEFT(L23,1)&lt;&gt;"A"),CONCATENATE(CHAR(CODE(LEFT(L23,1))-1),REPLACE(L23,1,1,"")),"")</f>
        <v/>
      </c>
      <c r="N23" s="51" t="str">
        <f t="shared" ca="1" si="27"/>
        <v/>
      </c>
      <c r="O23" s="51" t="str">
        <f t="shared" ca="1" si="27"/>
        <v/>
      </c>
      <c r="P23" s="51" t="str">
        <f t="shared" ca="1" si="27"/>
        <v/>
      </c>
      <c r="Q23" s="51" t="str">
        <f t="shared" ca="1" si="27"/>
        <v/>
      </c>
      <c r="R23" s="51" t="str">
        <f t="shared" ca="1" si="27"/>
        <v/>
      </c>
      <c r="S23" s="51" t="str">
        <f t="shared" ca="1" si="27"/>
        <v/>
      </c>
      <c r="T23" s="51" t="str">
        <f t="shared" ca="1" si="27"/>
        <v/>
      </c>
      <c r="U23" s="51" t="str">
        <f t="shared" ca="1" si="27"/>
        <v/>
      </c>
      <c r="V23" s="51" t="str">
        <f t="shared" ca="1" si="27"/>
        <v/>
      </c>
      <c r="W23" s="51" t="str">
        <f t="shared" ca="1" si="27"/>
        <v/>
      </c>
      <c r="X23" s="51" t="str">
        <f t="shared" ca="1" si="27"/>
        <v/>
      </c>
      <c r="Y23" s="51" t="str">
        <f t="shared" ca="1" si="27"/>
        <v/>
      </c>
      <c r="Z23" s="52"/>
      <c r="AA23" s="54"/>
    </row>
    <row r="24" spans="1:27" ht="15">
      <c r="A24" s="6"/>
      <c r="B24" s="39" t="s">
        <v>417</v>
      </c>
      <c r="C24" s="9"/>
      <c r="D24" s="46" t="str">
        <f t="shared" ref="D24:I24" ca="1" si="28">IF(E2="",IFERROR(CONCATENATE(LEFT(D2),VALUE(REPLACE(D2,1,1,""))+1),""),"")</f>
        <v/>
      </c>
      <c r="E24" s="47" t="str">
        <f t="shared" ca="1" si="28"/>
        <v/>
      </c>
      <c r="F24" s="47" t="str">
        <f t="shared" ca="1" si="28"/>
        <v/>
      </c>
      <c r="G24" s="47" t="str">
        <f t="shared" ca="1" si="28"/>
        <v/>
      </c>
      <c r="H24" s="47" t="str">
        <f t="shared" ca="1" si="28"/>
        <v/>
      </c>
      <c r="I24" s="47" t="str">
        <f t="shared" ca="1" si="28"/>
        <v/>
      </c>
      <c r="J24" s="47" t="str">
        <f ca="1">IF(K18="",IFERROR(CONCATENATE(LEFT(J2),VALUE(REPLACE(J2,1,1,""))+1),""),"")</f>
        <v/>
      </c>
      <c r="K24" s="51" t="str">
        <f ca="1">IF(IFERROR(IF(K23="","",IF(OR($D$9="Vertical",$D$9="Single Letter"),INDEX('Current Board'!$B$2:$P$16,VLOOKUP(Scorekeeping!K23,'Standard Board Scores'!$R:$U,3,FALSE),VLOOKUP(Scorekeeping!K23,'Standard Board Scores'!$R:$U,4,FALSE)),"")),"")=0,"",IFERROR(IF(ISERROR(K23),"",IF(OR($D$9="Vertical",$D$9="Single Letter"),INDEX('Current Board'!$B$2:$P$16,VLOOKUP(Scorekeeping!K23,'Standard Board Scores'!$R:$U,3,FALSE),VLOOKUP(Scorekeeping!K23,'Standard Board Scores'!$R:$U,4,FALSE)),"")),""))</f>
        <v/>
      </c>
      <c r="L24" s="51" t="str">
        <f ca="1">IF(K24&lt;&gt;"",IF(IFERROR(IF(L23="","",IF(OR($D$9="Vertical",$D$9="Single Letter"),INDEX('Current Board'!$B$2:$P$16,VLOOKUP(Scorekeeping!L23,'Standard Board Scores'!$R:$U,3,FALSE),VLOOKUP(Scorekeeping!L23,'Standard Board Scores'!$R:$U,4,FALSE)),"")),"")=0,"",IFERROR(IF(ISERROR(L23),"",IF(OR($D$9="Vertical",$D$9="Single Letter"),INDEX('Current Board'!$B$2:$P$16,VLOOKUP(Scorekeeping!L23,'Standard Board Scores'!$R:$U,3,FALSE),VLOOKUP(Scorekeeping!L23,'Standard Board Scores'!$R:$U,4,FALSE)),"")),"")),"")</f>
        <v/>
      </c>
      <c r="M24" s="51" t="str">
        <f ca="1">IF(L24&lt;&gt;"",IF(IFERROR(IF(M23="","",IF(OR($D$9="Vertical",$D$9="Single Letter"),INDEX('Current Board'!$B$2:$P$16,VLOOKUP(Scorekeeping!M23,'Standard Board Scores'!$R:$U,3,FALSE),VLOOKUP(Scorekeeping!M23,'Standard Board Scores'!$R:$U,4,FALSE)),"")),"")=0,"",IFERROR(IF(ISERROR(M23),"",IF(OR($D$9="Vertical",$D$9="Single Letter"),INDEX('Current Board'!$B$2:$P$16,VLOOKUP(Scorekeeping!M23,'Standard Board Scores'!$R:$U,3,FALSE),VLOOKUP(Scorekeeping!M23,'Standard Board Scores'!$R:$U,4,FALSE)),"")),"")),"")</f>
        <v/>
      </c>
      <c r="N24" s="51" t="str">
        <f ca="1">IF(M24&lt;&gt;"",IF(IFERROR(IF(N23="","",IF(OR($D$9="Vertical",$D$9="Single Letter"),INDEX('Current Board'!$B$2:$P$16,VLOOKUP(Scorekeeping!N23,'Standard Board Scores'!$R:$U,3,FALSE),VLOOKUP(Scorekeeping!N23,'Standard Board Scores'!$R:$U,4,FALSE)),"")),"")=0,"",IFERROR(IF(ISERROR(N23),"",IF(OR($D$9="Vertical",$D$9="Single Letter"),INDEX('Current Board'!$B$2:$P$16,VLOOKUP(Scorekeeping!N23,'Standard Board Scores'!$R:$U,3,FALSE),VLOOKUP(Scorekeeping!N23,'Standard Board Scores'!$R:$U,4,FALSE)),"")),"")),"")</f>
        <v/>
      </c>
      <c r="O24" s="51" t="str">
        <f ca="1">IF(N24&lt;&gt;"",IF(IFERROR(IF(O23="","",IF(OR($D$9="Vertical",$D$9="Single Letter"),INDEX('Current Board'!$B$2:$P$16,VLOOKUP(Scorekeeping!O23,'Standard Board Scores'!$R:$U,3,FALSE),VLOOKUP(Scorekeeping!O23,'Standard Board Scores'!$R:$U,4,FALSE)),"")),"")=0,"",IFERROR(IF(ISERROR(O23),"",IF(OR($D$9="Vertical",$D$9="Single Letter"),INDEX('Current Board'!$B$2:$P$16,VLOOKUP(Scorekeeping!O23,'Standard Board Scores'!$R:$U,3,FALSE),VLOOKUP(Scorekeeping!O23,'Standard Board Scores'!$R:$U,4,FALSE)),"")),"")),"")</f>
        <v/>
      </c>
      <c r="P24" s="51" t="str">
        <f ca="1">IF(O24&lt;&gt;"",IF(IFERROR(IF(P23="","",IF(OR($D$9="Vertical",$D$9="Single Letter"),INDEX('Current Board'!$B$2:$P$16,VLOOKUP(Scorekeeping!P23,'Standard Board Scores'!$R:$U,3,FALSE),VLOOKUP(Scorekeeping!P23,'Standard Board Scores'!$R:$U,4,FALSE)),"")),"")=0,"",IFERROR(IF(ISERROR(P23),"",IF(OR($D$9="Vertical",$D$9="Single Letter"),INDEX('Current Board'!$B$2:$P$16,VLOOKUP(Scorekeeping!P23,'Standard Board Scores'!$R:$U,3,FALSE),VLOOKUP(Scorekeeping!P23,'Standard Board Scores'!$R:$U,4,FALSE)),"")),"")),"")</f>
        <v/>
      </c>
      <c r="Q24" s="51" t="str">
        <f ca="1">IF(P24&lt;&gt;"",IF(IFERROR(IF(Q23="","",IF(OR($D$9="Vertical",$D$9="Single Letter"),INDEX('Current Board'!$B$2:$P$16,VLOOKUP(Scorekeeping!Q23,'Standard Board Scores'!$R:$U,3,FALSE),VLOOKUP(Scorekeeping!Q23,'Standard Board Scores'!$R:$U,4,FALSE)),"")),"")=0,"",IFERROR(IF(ISERROR(Q23),"",IF(OR($D$9="Vertical",$D$9="Single Letter"),INDEX('Current Board'!$B$2:$P$16,VLOOKUP(Scorekeeping!Q23,'Standard Board Scores'!$R:$U,3,FALSE),VLOOKUP(Scorekeeping!Q23,'Standard Board Scores'!$R:$U,4,FALSE)),"")),"")),"")</f>
        <v/>
      </c>
      <c r="R24" s="51" t="str">
        <f ca="1">IF(Q24&lt;&gt;"",IF(IFERROR(IF(R23="","",IF(OR($D$9="Vertical",$D$9="Single Letter"),INDEX('Current Board'!$B$2:$P$16,VLOOKUP(Scorekeeping!R23,'Standard Board Scores'!$R:$U,3,FALSE),VLOOKUP(Scorekeeping!R23,'Standard Board Scores'!$R:$U,4,FALSE)),"")),"")=0,"",IFERROR(IF(ISERROR(R23),"",IF(OR($D$9="Vertical",$D$9="Single Letter"),INDEX('Current Board'!$B$2:$P$16,VLOOKUP(Scorekeeping!R23,'Standard Board Scores'!$R:$U,3,FALSE),VLOOKUP(Scorekeeping!R23,'Standard Board Scores'!$R:$U,4,FALSE)),"")),"")),"")</f>
        <v/>
      </c>
      <c r="S24" s="51" t="str">
        <f ca="1">IF(R24&lt;&gt;"",IF(IFERROR(IF(S23="","",IF(OR($D$9="Vertical",$D$9="Single Letter"),INDEX('Current Board'!$B$2:$P$16,VLOOKUP(Scorekeeping!S23,'Standard Board Scores'!$R:$U,3,FALSE),VLOOKUP(Scorekeeping!S23,'Standard Board Scores'!$R:$U,4,FALSE)),"")),"")=0,"",IFERROR(IF(ISERROR(S23),"",IF(OR($D$9="Vertical",$D$9="Single Letter"),INDEX('Current Board'!$B$2:$P$16,VLOOKUP(Scorekeeping!S23,'Standard Board Scores'!$R:$U,3,FALSE),VLOOKUP(Scorekeeping!S23,'Standard Board Scores'!$R:$U,4,FALSE)),"")),"")),"")</f>
        <v/>
      </c>
      <c r="T24" s="51" t="str">
        <f ca="1">IF(S24&lt;&gt;"",IF(IFERROR(IF(T23="","",IF(OR($D$9="Vertical",$D$9="Single Letter"),INDEX('Current Board'!$B$2:$P$16,VLOOKUP(Scorekeeping!T23,'Standard Board Scores'!$R:$U,3,FALSE),VLOOKUP(Scorekeeping!T23,'Standard Board Scores'!$R:$U,4,FALSE)),"")),"")=0,"",IFERROR(IF(ISERROR(T23),"",IF(OR($D$9="Vertical",$D$9="Single Letter"),INDEX('Current Board'!$B$2:$P$16,VLOOKUP(Scorekeeping!T23,'Standard Board Scores'!$R:$U,3,FALSE),VLOOKUP(Scorekeeping!T23,'Standard Board Scores'!$R:$U,4,FALSE)),"")),"")),"")</f>
        <v/>
      </c>
      <c r="U24" s="51" t="str">
        <f ca="1">IF(T24&lt;&gt;"",IF(IFERROR(IF(U23="","",IF(OR($D$9="Vertical",$D$9="Single Letter"),INDEX('Current Board'!$B$2:$P$16,VLOOKUP(Scorekeeping!U23,'Standard Board Scores'!$R:$U,3,FALSE),VLOOKUP(Scorekeeping!U23,'Standard Board Scores'!$R:$U,4,FALSE)),"")),"")=0,"",IFERROR(IF(ISERROR(U23),"",IF(OR($D$9="Vertical",$D$9="Single Letter"),INDEX('Current Board'!$B$2:$P$16,VLOOKUP(Scorekeeping!U23,'Standard Board Scores'!$R:$U,3,FALSE),VLOOKUP(Scorekeeping!U23,'Standard Board Scores'!$R:$U,4,FALSE)),"")),"")),"")</f>
        <v/>
      </c>
      <c r="V24" s="51" t="str">
        <f ca="1">IF(U24&lt;&gt;"",IF(IFERROR(IF(V23="","",IF(OR($D$9="Vertical",$D$9="Single Letter"),INDEX('Current Board'!$B$2:$P$16,VLOOKUP(Scorekeeping!V23,'Standard Board Scores'!$R:$U,3,FALSE),VLOOKUP(Scorekeeping!V23,'Standard Board Scores'!$R:$U,4,FALSE)),"")),"")=0,"",IFERROR(IF(ISERROR(V23),"",IF(OR($D$9="Vertical",$D$9="Single Letter"),INDEX('Current Board'!$B$2:$P$16,VLOOKUP(Scorekeeping!V23,'Standard Board Scores'!$R:$U,3,FALSE),VLOOKUP(Scorekeeping!V23,'Standard Board Scores'!$R:$U,4,FALSE)),"")),"")),"")</f>
        <v/>
      </c>
      <c r="W24" s="51" t="str">
        <f ca="1">IF(V24&lt;&gt;"",IF(IFERROR(IF(W23="","",IF(OR($D$9="Vertical",$D$9="Single Letter"),INDEX('Current Board'!$B$2:$P$16,VLOOKUP(Scorekeeping!W23,'Standard Board Scores'!$R:$U,3,FALSE),VLOOKUP(Scorekeeping!W23,'Standard Board Scores'!$R:$U,4,FALSE)),"")),"")=0,"",IFERROR(IF(ISERROR(W23),"",IF(OR($D$9="Vertical",$D$9="Single Letter"),INDEX('Current Board'!$B$2:$P$16,VLOOKUP(Scorekeeping!W23,'Standard Board Scores'!$R:$U,3,FALSE),VLOOKUP(Scorekeeping!W23,'Standard Board Scores'!$R:$U,4,FALSE)),"")),"")),"")</f>
        <v/>
      </c>
      <c r="X24" s="51" t="str">
        <f ca="1">IF(W24&lt;&gt;"",IF(IFERROR(IF(X23="","",IF(OR($D$9="Vertical",$D$9="Single Letter"),INDEX('Current Board'!$B$2:$P$16,VLOOKUP(Scorekeeping!X23,'Standard Board Scores'!$R:$U,3,FALSE),VLOOKUP(Scorekeeping!X23,'Standard Board Scores'!$R:$U,4,FALSE)),"")),"")=0,"",IFERROR(IF(ISERROR(X23),"",IF(OR($D$9="Vertical",$D$9="Single Letter"),INDEX('Current Board'!$B$2:$P$16,VLOOKUP(Scorekeeping!X23,'Standard Board Scores'!$R:$U,3,FALSE),VLOOKUP(Scorekeeping!X23,'Standard Board Scores'!$R:$U,4,FALSE)),"")),"")),"")</f>
        <v/>
      </c>
      <c r="Y24" s="51" t="str">
        <f ca="1">IF(X24&lt;&gt;"",IF(IFERROR(IF(Y23="","",IF(OR($D$9="Vertical",$D$9="Single Letter"),INDEX('Current Board'!$B$2:$P$16,VLOOKUP(Scorekeeping!Y23,'Standard Board Scores'!$R:$U,3,FALSE),VLOOKUP(Scorekeeping!Y23,'Standard Board Scores'!$R:$U,4,FALSE)),"")),"")=0,"",IFERROR(IF(ISERROR(Y23),"",IF(OR($D$9="Vertical",$D$9="Single Letter"),INDEX('Current Board'!$B$2:$P$16,VLOOKUP(Scorekeeping!Y23,'Standard Board Scores'!$R:$U,3,FALSE),VLOOKUP(Scorekeeping!Y23,'Standard Board Scores'!$R:$U,4,FALSE)),"")),"")),"")</f>
        <v/>
      </c>
      <c r="Z24" s="52"/>
      <c r="AA24" s="54"/>
    </row>
    <row r="25" spans="1:27" ht="15">
      <c r="A25" s="6"/>
      <c r="B25" s="39"/>
      <c r="C25" s="9"/>
      <c r="D25" s="47" t="str">
        <f>IF(IFERROR(IF(ISERROR(D$5),"",IF(OR($D$10="Vertical",$D$10="Single Letter"),INDEX('Current Board'!$B$2:$P$16,VLOOKUP(Scorekeeping!D24,'Standard Board Scores'!$R:$U,3,FALSE),VLOOKUP(Scorekeeping!D24,'Standard Board Scores'!$R:$U,4,FALSE)),"")),"")=0,"",IFERROR(IF(ISERROR(D$5),"",IF(OR($D$10="Vertical",$D$10="Single Letter"),INDEX('Current Board'!$B$2:$P$16,VLOOKUP(Scorekeeping!D24,'Standard Board Scores'!$R:$U,3,FALSE),VLOOKUP(Scorekeeping!D24,'Standard Board Scores'!$R:$U,4,FALSE)),"")),""))</f>
        <v/>
      </c>
      <c r="E25" s="47" t="str">
        <f>IF(IFERROR(IF(ISERROR(E$5),"",IF(OR($D$10="Vertical",$D$10="Single Letter"),INDEX('Current Board'!$B$2:$P$16,VLOOKUP(Scorekeeping!E24,'Standard Board Scores'!$R:$U,3,FALSE),VLOOKUP(Scorekeeping!E24,'Standard Board Scores'!$R:$U,4,FALSE)),"")),"")=0,"",IFERROR(IF(ISERROR(E$5),"",IF(OR($D$10="Vertical",$D$10="Single Letter"),INDEX('Current Board'!$B$2:$P$16,VLOOKUP(Scorekeeping!E24,'Standard Board Scores'!$R:$U,3,FALSE),VLOOKUP(Scorekeeping!E24,'Standard Board Scores'!$R:$U,4,FALSE)),"")),""))</f>
        <v/>
      </c>
      <c r="F25" s="47" t="str">
        <f>IF(IFERROR(IF(ISERROR(F$5),"",IF(OR($D$10="Vertical",$D$10="Single Letter"),INDEX('Current Board'!$B$2:$P$16,VLOOKUP(Scorekeeping!F24,'Standard Board Scores'!$R:$U,3,FALSE),VLOOKUP(Scorekeeping!F24,'Standard Board Scores'!$R:$U,4,FALSE)),"")),"")=0,"",IFERROR(IF(ISERROR(F$5),"",IF(OR($D$10="Vertical",$D$10="Single Letter"),INDEX('Current Board'!$B$2:$P$16,VLOOKUP(Scorekeeping!F24,'Standard Board Scores'!$R:$U,3,FALSE),VLOOKUP(Scorekeeping!F24,'Standard Board Scores'!$R:$U,4,FALSE)),"")),""))</f>
        <v/>
      </c>
      <c r="G25" s="47" t="str">
        <f>IF(IFERROR(IF(ISERROR(G$5),"",IF(OR($D$10="Vertical",$D$10="Single Letter"),INDEX('Current Board'!$B$2:$P$16,VLOOKUP(Scorekeeping!G24,'Standard Board Scores'!$R:$U,3,FALSE),VLOOKUP(Scorekeeping!G24,'Standard Board Scores'!$R:$U,4,FALSE)),"")),"")=0,"",IFERROR(IF(ISERROR(G$5),"",IF(OR($D$10="Vertical",$D$10="Single Letter"),INDEX('Current Board'!$B$2:$P$16,VLOOKUP(Scorekeeping!G24,'Standard Board Scores'!$R:$U,3,FALSE),VLOOKUP(Scorekeeping!G24,'Standard Board Scores'!$R:$U,4,FALSE)),"")),""))</f>
        <v/>
      </c>
      <c r="H25" s="47" t="str">
        <f>IF(IFERROR(IF(ISERROR(H$5),"",IF(OR($D$10="Vertical",$D$10="Single Letter"),INDEX('Current Board'!$B$2:$P$16,VLOOKUP(Scorekeeping!H24,'Standard Board Scores'!$R:$U,3,FALSE),VLOOKUP(Scorekeeping!H24,'Standard Board Scores'!$R:$U,4,FALSE)),"")),"")=0,"",IFERROR(IF(ISERROR(H$5),"",IF(OR($D$10="Vertical",$D$10="Single Letter"),INDEX('Current Board'!$B$2:$P$16,VLOOKUP(Scorekeeping!H24,'Standard Board Scores'!$R:$U,3,FALSE),VLOOKUP(Scorekeeping!H24,'Standard Board Scores'!$R:$U,4,FALSE)),"")),""))</f>
        <v/>
      </c>
      <c r="I25" s="47" t="str">
        <f>IF(IFERROR(IF(ISERROR(I$5),"",IF(OR($D$10="Vertical",$D$10="Single Letter"),INDEX('Current Board'!$B$2:$P$16,VLOOKUP(Scorekeeping!I24,'Standard Board Scores'!$R:$U,3,FALSE),VLOOKUP(Scorekeeping!I24,'Standard Board Scores'!$R:$U,4,FALSE)),"")),"")=0,"",IFERROR(IF(ISERROR(I$5),"",IF(OR($D$10="Vertical",$D$10="Single Letter"),INDEX('Current Board'!$B$2:$P$16,VLOOKUP(Scorekeeping!I24,'Standard Board Scores'!$R:$U,3,FALSE),VLOOKUP(Scorekeeping!I24,'Standard Board Scores'!$R:$U,4,FALSE)),"")),""))</f>
        <v/>
      </c>
      <c r="J25" s="47" t="str">
        <f>IF(IFERROR(IF(ISERROR(J$5),"",IF(OR($D$10="Vertical",$D$10="Single Letter"),INDEX('Current Board'!$B$2:$P$16,VLOOKUP(Scorekeeping!J24,'Standard Board Scores'!$R:$U,3,FALSE),VLOOKUP(Scorekeeping!J24,'Standard Board Scores'!$R:$U,4,FALSE)),"")),"")=0,"",IFERROR(IF(ISERROR(J$5),"",IF(OR($D$10="Vertical",$D$10="Single Letter"),INDEX('Current Board'!$B$2:$P$16,VLOOKUP(Scorekeeping!J24,'Standard Board Scores'!$R:$U,3,FALSE),VLOOKUP(Scorekeeping!J24,'Standard Board Scores'!$R:$U,4,FALSE)),"")),""))</f>
        <v/>
      </c>
      <c r="K25" s="51" t="str">
        <f ca="1">IFERROR(VLOOKUP(K24,'Tiles Remaining'!$A:$C,3,FALSE),"")</f>
        <v/>
      </c>
      <c r="L25" s="51" t="str">
        <f ca="1">IFERROR(VLOOKUP(L24,'Tiles Remaining'!$A:$C,3,FALSE),"")</f>
        <v/>
      </c>
      <c r="M25" s="51" t="str">
        <f ca="1">IFERROR(VLOOKUP(M24,'Tiles Remaining'!$A:$C,3,FALSE),"")</f>
        <v/>
      </c>
      <c r="N25" s="51" t="str">
        <f ca="1">IFERROR(VLOOKUP(N24,'Tiles Remaining'!$A:$C,3,FALSE),"")</f>
        <v/>
      </c>
      <c r="O25" s="51" t="str">
        <f ca="1">IFERROR(VLOOKUP(O24,'Tiles Remaining'!$A:$C,3,FALSE),"")</f>
        <v/>
      </c>
      <c r="P25" s="51" t="str">
        <f ca="1">IFERROR(VLOOKUP(P24,'Tiles Remaining'!$A:$C,3,FALSE),"")</f>
        <v/>
      </c>
      <c r="Q25" s="51" t="str">
        <f ca="1">IFERROR(VLOOKUP(Q24,'Tiles Remaining'!$A:$C,3,FALSE),"")</f>
        <v/>
      </c>
      <c r="R25" s="51" t="str">
        <f ca="1">IFERROR(VLOOKUP(R24,'Tiles Remaining'!$A:$C,3,FALSE),"")</f>
        <v/>
      </c>
      <c r="S25" s="51" t="str">
        <f ca="1">IFERROR(VLOOKUP(S24,'Tiles Remaining'!$A:$C,3,FALSE),"")</f>
        <v/>
      </c>
      <c r="T25" s="51" t="str">
        <f ca="1">IFERROR(VLOOKUP(T24,'Tiles Remaining'!$A:$C,3,FALSE),"")</f>
        <v/>
      </c>
      <c r="U25" s="51" t="str">
        <f ca="1">IFERROR(VLOOKUP(U24,'Tiles Remaining'!$A:$C,3,FALSE),"")</f>
        <v/>
      </c>
      <c r="V25" s="51" t="str">
        <f ca="1">IFERROR(VLOOKUP(V24,'Tiles Remaining'!$A:$C,3,FALSE),"")</f>
        <v/>
      </c>
      <c r="W25" s="51" t="str">
        <f ca="1">IFERROR(VLOOKUP(W24,'Tiles Remaining'!$A:$C,3,FALSE),"")</f>
        <v/>
      </c>
      <c r="X25" s="51" t="str">
        <f ca="1">IFERROR(VLOOKUP(X24,'Tiles Remaining'!$A:$C,3,FALSE),"")</f>
        <v/>
      </c>
      <c r="Y25" s="51" t="str">
        <f ca="1">IFERROR(VLOOKUP(Y24,'Tiles Remaining'!$A:$C,3,FALSE),"")</f>
        <v/>
      </c>
      <c r="Z25" s="53">
        <f ca="1">SUM(K25:Y25)</f>
        <v>0</v>
      </c>
      <c r="AA25" s="54"/>
    </row>
    <row r="26" spans="1:27" ht="15">
      <c r="A26" s="6"/>
      <c r="B26" s="39" t="s">
        <v>421</v>
      </c>
      <c r="C26" s="9"/>
      <c r="D26" s="47" t="str">
        <f t="shared" ref="D26:J26" ca="1" si="29">IFERROR(CONCATENATE(LEFT(D2),VALUE(REPLACE(D2,1,1,""))-1),"")</f>
        <v/>
      </c>
      <c r="E26" s="47" t="str">
        <f t="shared" ca="1" si="29"/>
        <v/>
      </c>
      <c r="F26" s="47" t="str">
        <f t="shared" ca="1" si="29"/>
        <v/>
      </c>
      <c r="G26" s="47" t="str">
        <f t="shared" ca="1" si="29"/>
        <v/>
      </c>
      <c r="H26" s="47" t="str">
        <f t="shared" ca="1" si="29"/>
        <v/>
      </c>
      <c r="I26" s="47" t="str">
        <f t="shared" ca="1" si="29"/>
        <v/>
      </c>
      <c r="J26" s="47" t="str">
        <f t="shared" ca="1" si="29"/>
        <v/>
      </c>
      <c r="K26" s="51"/>
      <c r="L26" s="50" t="s">
        <v>390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2"/>
      <c r="AA26" s="54"/>
    </row>
    <row r="27" spans="1:27" ht="15">
      <c r="A27" s="6"/>
      <c r="B27" s="39"/>
      <c r="C27" s="9"/>
      <c r="D27" s="47" t="str">
        <f>IF(IFERROR(IF(ISERROR(D$5),"",IF(OR($D$10="Horizontal",$D$10="Single Letter"),INDEX('Current Board'!$B$2:$P$16,VLOOKUP(Scorekeeping!D26,'Standard Board Scores'!$R:$U,3,FALSE),VLOOKUP(Scorekeeping!D26,'Standard Board Scores'!$R:$U,4,FALSE)),"")),"")=0,"",IFERROR(IF(ISERROR(D$5),"",IF(OR($D$10="Horizontal",$D$10="Single Letter"),INDEX('Current Board'!$B$2:$P$16,VLOOKUP(Scorekeeping!D26,'Standard Board Scores'!$R:$U,3,FALSE),VLOOKUP(Scorekeeping!D26,'Standard Board Scores'!$R:$U,4,FALSE)),"")),""))</f>
        <v/>
      </c>
      <c r="E27" s="47" t="str">
        <f>IF(IFERROR(IF(ISERROR(E$5),"",IF(OR($D$10="Horizontal",$D$10="Single Letter"),INDEX('Current Board'!$B$2:$P$16,VLOOKUP(Scorekeeping!E26,'Standard Board Scores'!$R:$U,3,FALSE),VLOOKUP(Scorekeeping!E26,'Standard Board Scores'!$R:$U,4,FALSE)),"")),"")=0,"",IFERROR(IF(ISERROR(E$5),"",IF(OR($D$10="Horizontal",$D$10="Single Letter"),INDEX('Current Board'!$B$2:$P$16,VLOOKUP(Scorekeeping!E26,'Standard Board Scores'!$R:$U,3,FALSE),VLOOKUP(Scorekeeping!E26,'Standard Board Scores'!$R:$U,4,FALSE)),"")),""))</f>
        <v/>
      </c>
      <c r="F27" s="47" t="str">
        <f>IF(IFERROR(IF(ISERROR(F$5),"",IF(OR($D$10="Horizontal",$D$10="Single Letter"),INDEX('Current Board'!$B$2:$P$16,VLOOKUP(Scorekeeping!F26,'Standard Board Scores'!$R:$U,3,FALSE),VLOOKUP(Scorekeeping!F26,'Standard Board Scores'!$R:$U,4,FALSE)),"")),"")=0,"",IFERROR(IF(ISERROR(F$5),"",IF(OR($D$10="Horizontal",$D$10="Single Letter"),INDEX('Current Board'!$B$2:$P$16,VLOOKUP(Scorekeeping!F26,'Standard Board Scores'!$R:$U,3,FALSE),VLOOKUP(Scorekeeping!F26,'Standard Board Scores'!$R:$U,4,FALSE)),"")),""))</f>
        <v/>
      </c>
      <c r="G27" s="47" t="str">
        <f>IF(IFERROR(IF(ISERROR(G$5),"",IF(OR($D$10="Horizontal",$D$10="Single Letter"),INDEX('Current Board'!$B$2:$P$16,VLOOKUP(Scorekeeping!G26,'Standard Board Scores'!$R:$U,3,FALSE),VLOOKUP(Scorekeeping!G26,'Standard Board Scores'!$R:$U,4,FALSE)),"")),"")=0,"",IFERROR(IF(ISERROR(G$5),"",IF(OR($D$10="Horizontal",$D$10="Single Letter"),INDEX('Current Board'!$B$2:$P$16,VLOOKUP(Scorekeeping!G26,'Standard Board Scores'!$R:$U,3,FALSE),VLOOKUP(Scorekeeping!G26,'Standard Board Scores'!$R:$U,4,FALSE)),"")),""))</f>
        <v/>
      </c>
      <c r="H27" s="47" t="str">
        <f>IF(IFERROR(IF(ISERROR(H$5),"",IF(OR($D$10="Horizontal",$D$10="Single Letter"),INDEX('Current Board'!$B$2:$P$16,VLOOKUP(Scorekeeping!H26,'Standard Board Scores'!$R:$U,3,FALSE),VLOOKUP(Scorekeeping!H26,'Standard Board Scores'!$R:$U,4,FALSE)),"")),"")=0,"",IFERROR(IF(ISERROR(H$5),"",IF(OR($D$10="Horizontal",$D$10="Single Letter"),INDEX('Current Board'!$B$2:$P$16,VLOOKUP(Scorekeeping!H26,'Standard Board Scores'!$R:$U,3,FALSE),VLOOKUP(Scorekeeping!H26,'Standard Board Scores'!$R:$U,4,FALSE)),"")),""))</f>
        <v/>
      </c>
      <c r="I27" s="47" t="str">
        <f>IF(IFERROR(IF(ISERROR(I$5),"",IF(OR($D$10="Horizontal",$D$10="Single Letter"),INDEX('Current Board'!$B$2:$P$16,VLOOKUP(Scorekeeping!I26,'Standard Board Scores'!$R:$U,3,FALSE),VLOOKUP(Scorekeeping!I26,'Standard Board Scores'!$R:$U,4,FALSE)),"")),"")=0,"",IFERROR(IF(ISERROR(I$5),"",IF(OR($D$10="Horizontal",$D$10="Single Letter"),INDEX('Current Board'!$B$2:$P$16,VLOOKUP(Scorekeeping!I26,'Standard Board Scores'!$R:$U,3,FALSE),VLOOKUP(Scorekeeping!I26,'Standard Board Scores'!$R:$U,4,FALSE)),"")),""))</f>
        <v/>
      </c>
      <c r="J27" s="47" t="str">
        <f>IF(IFERROR(IF(ISERROR(J$5),"",IF(OR($D$10="Horizontal",$D$10="Single Letter"),INDEX('Current Board'!$B$2:$P$16,VLOOKUP(Scorekeeping!J26,'Standard Board Scores'!$R:$U,3,FALSE),VLOOKUP(Scorekeeping!J26,'Standard Board Scores'!$R:$U,4,FALSE)),"")),"")=0,"",IFERROR(IF(ISERROR(J$5),"",IF(OR($D$10="Horizontal",$D$10="Single Letter"),INDEX('Current Board'!$B$2:$P$16,VLOOKUP(Scorekeeping!J26,'Standard Board Scores'!$R:$U,3,FALSE),VLOOKUP(Scorekeeping!J26,'Standard Board Scores'!$R:$U,4,FALSE)),"")),""))</f>
        <v/>
      </c>
      <c r="K27" s="51"/>
      <c r="L27" s="51">
        <v>1</v>
      </c>
      <c r="M27" s="51">
        <v>2</v>
      </c>
      <c r="N27" s="51">
        <v>3</v>
      </c>
      <c r="O27" s="51">
        <v>4</v>
      </c>
      <c r="P27" s="51">
        <v>5</v>
      </c>
      <c r="Q27" s="51">
        <v>6</v>
      </c>
      <c r="R27" s="51">
        <v>7</v>
      </c>
      <c r="S27" s="51">
        <v>8</v>
      </c>
      <c r="T27" s="51">
        <v>9</v>
      </c>
      <c r="U27" s="51">
        <v>10</v>
      </c>
      <c r="V27" s="51">
        <v>11</v>
      </c>
      <c r="W27" s="51">
        <v>12</v>
      </c>
      <c r="X27" s="51">
        <v>13</v>
      </c>
      <c r="Y27" s="51">
        <v>14</v>
      </c>
      <c r="Z27" s="52"/>
      <c r="AA27" s="54"/>
    </row>
    <row r="28" spans="1:27" ht="15">
      <c r="A28" s="6"/>
      <c r="B28" s="39" t="s">
        <v>420</v>
      </c>
      <c r="C28" s="9"/>
      <c r="D28" s="47" t="str">
        <f t="shared" ref="D28:J28" ca="1" si="30">IFERROR(CONCATENATE(LEFT(D2),VALUE(REPLACE(D2,1,1,""))+1),"")</f>
        <v/>
      </c>
      <c r="E28" s="47" t="str">
        <f t="shared" ca="1" si="30"/>
        <v/>
      </c>
      <c r="F28" s="47" t="str">
        <f t="shared" ca="1" si="30"/>
        <v/>
      </c>
      <c r="G28" s="47" t="str">
        <f t="shared" ca="1" si="30"/>
        <v/>
      </c>
      <c r="H28" s="47" t="str">
        <f t="shared" ca="1" si="30"/>
        <v/>
      </c>
      <c r="I28" s="47" t="str">
        <f t="shared" ca="1" si="30"/>
        <v/>
      </c>
      <c r="J28" s="47" t="str">
        <f t="shared" ca="1" si="30"/>
        <v/>
      </c>
      <c r="K28" s="51" t="str">
        <f ca="1">F16</f>
        <v/>
      </c>
      <c r="L28" s="51" t="str">
        <f ca="1">IF(AND(K28&lt;&gt;"",LEFT(K28,1)&lt;&gt;"B",LEFT(K28,1)&lt;&gt;"A"),CONCATENATE(CHAR(CODE(LEFT(K28,1))-1),REPLACE(K28,1,1,"")),"")</f>
        <v/>
      </c>
      <c r="M28" s="51" t="str">
        <f t="shared" ref="M28:Y28" ca="1" si="31">IF(AND(L28&lt;&gt;"",LEFT(L28,1)&lt;&gt;"B",LEFT(L28,1)&lt;&gt;"A"),CONCATENATE(CHAR(CODE(LEFT(L28,1))-1),REPLACE(L28,1,1,"")),"")</f>
        <v/>
      </c>
      <c r="N28" s="51" t="str">
        <f t="shared" ca="1" si="31"/>
        <v/>
      </c>
      <c r="O28" s="51" t="str">
        <f t="shared" ca="1" si="31"/>
        <v/>
      </c>
      <c r="P28" s="51" t="str">
        <f t="shared" ca="1" si="31"/>
        <v/>
      </c>
      <c r="Q28" s="51" t="str">
        <f t="shared" ca="1" si="31"/>
        <v/>
      </c>
      <c r="R28" s="51" t="str">
        <f t="shared" ca="1" si="31"/>
        <v/>
      </c>
      <c r="S28" s="51" t="str">
        <f t="shared" ca="1" si="31"/>
        <v/>
      </c>
      <c r="T28" s="51" t="str">
        <f t="shared" ca="1" si="31"/>
        <v/>
      </c>
      <c r="U28" s="51" t="str">
        <f t="shared" ca="1" si="31"/>
        <v/>
      </c>
      <c r="V28" s="51" t="str">
        <f t="shared" ca="1" si="31"/>
        <v/>
      </c>
      <c r="W28" s="51" t="str">
        <f t="shared" ca="1" si="31"/>
        <v/>
      </c>
      <c r="X28" s="51" t="str">
        <f t="shared" ca="1" si="31"/>
        <v/>
      </c>
      <c r="Y28" s="51" t="str">
        <f t="shared" ca="1" si="31"/>
        <v/>
      </c>
      <c r="Z28" s="52"/>
      <c r="AA28" s="54"/>
    </row>
    <row r="29" spans="1:27" ht="15">
      <c r="A29" s="6"/>
      <c r="B29" s="9"/>
      <c r="C29" s="9"/>
      <c r="D29" s="47" t="str">
        <f>IF(IFERROR(IF(ISERROR(D$5),"",IF(OR($D$10="Horizontal",$D$10="Single Letter"),INDEX('Current Board'!$B$2:$P$16,VLOOKUP(Scorekeeping!D28,'Standard Board Scores'!$R:$U,3,FALSE),VLOOKUP(Scorekeeping!D28,'Standard Board Scores'!$R:$U,4,FALSE)),"")),"")=0,"",IFERROR(IF(ISERROR(D$5),"",IF(OR($D$10="Horizontal",$D$10="Single Letter"),INDEX('Current Board'!$B$2:$P$16,VLOOKUP(Scorekeeping!D28,'Standard Board Scores'!$R:$U,3,FALSE),VLOOKUP(Scorekeeping!D28,'Standard Board Scores'!$R:$U,4,FALSE)),"")),""))</f>
        <v/>
      </c>
      <c r="E29" s="47" t="str">
        <f>IF(IFERROR(IF(ISERROR(E$5),"",IF(OR($D$10="Horizontal",$D$10="Single Letter"),INDEX('Current Board'!$B$2:$P$16,VLOOKUP(Scorekeeping!E28,'Standard Board Scores'!$R:$U,3,FALSE),VLOOKUP(Scorekeeping!E28,'Standard Board Scores'!$R:$U,4,FALSE)),"")),"")=0,"",IFERROR(IF(ISERROR(E$5),"",IF(OR($D$10="Horizontal",$D$10="Single Letter"),INDEX('Current Board'!$B$2:$P$16,VLOOKUP(Scorekeeping!E28,'Standard Board Scores'!$R:$U,3,FALSE),VLOOKUP(Scorekeeping!E28,'Standard Board Scores'!$R:$U,4,FALSE)),"")),""))</f>
        <v/>
      </c>
      <c r="F29" s="47" t="str">
        <f>IF(IFERROR(IF(ISERROR(F$5),"",IF(OR($D$10="Horizontal",$D$10="Single Letter"),INDEX('Current Board'!$B$2:$P$16,VLOOKUP(Scorekeeping!F28,'Standard Board Scores'!$R:$U,3,FALSE),VLOOKUP(Scorekeeping!F28,'Standard Board Scores'!$R:$U,4,FALSE)),"")),"")=0,"",IFERROR(IF(ISERROR(F$5),"",IF(OR($D$10="Horizontal",$D$10="Single Letter"),INDEX('Current Board'!$B$2:$P$16,VLOOKUP(Scorekeeping!F28,'Standard Board Scores'!$R:$U,3,FALSE),VLOOKUP(Scorekeeping!F28,'Standard Board Scores'!$R:$U,4,FALSE)),"")),""))</f>
        <v/>
      </c>
      <c r="G29" s="47" t="str">
        <f>IF(IFERROR(IF(ISERROR(G$5),"",IF(OR($D$10="Horizontal",$D$10="Single Letter"),INDEX('Current Board'!$B$2:$P$16,VLOOKUP(Scorekeeping!G28,'Standard Board Scores'!$R:$U,3,FALSE),VLOOKUP(Scorekeeping!G28,'Standard Board Scores'!$R:$U,4,FALSE)),"")),"")=0,"",IFERROR(IF(ISERROR(G$5),"",IF(OR($D$10="Horizontal",$D$10="Single Letter"),INDEX('Current Board'!$B$2:$P$16,VLOOKUP(Scorekeeping!G28,'Standard Board Scores'!$R:$U,3,FALSE),VLOOKUP(Scorekeeping!G28,'Standard Board Scores'!$R:$U,4,FALSE)),"")),""))</f>
        <v/>
      </c>
      <c r="H29" s="47" t="str">
        <f>IF(IFERROR(IF(ISERROR(H$5),"",IF(OR($D$10="Horizontal",$D$10="Single Letter"),INDEX('Current Board'!$B$2:$P$16,VLOOKUP(Scorekeeping!H28,'Standard Board Scores'!$R:$U,3,FALSE),VLOOKUP(Scorekeeping!H28,'Standard Board Scores'!$R:$U,4,FALSE)),"")),"")=0,"",IFERROR(IF(ISERROR(H$5),"",IF(OR($D$10="Horizontal",$D$10="Single Letter"),INDEX('Current Board'!$B$2:$P$16,VLOOKUP(Scorekeeping!H28,'Standard Board Scores'!$R:$U,3,FALSE),VLOOKUP(Scorekeeping!H28,'Standard Board Scores'!$R:$U,4,FALSE)),"")),""))</f>
        <v/>
      </c>
      <c r="I29" s="47" t="str">
        <f>IF(IFERROR(IF(ISERROR(I$5),"",IF(OR($D$10="Horizontal",$D$10="Single Letter"),INDEX('Current Board'!$B$2:$P$16,VLOOKUP(Scorekeeping!I28,'Standard Board Scores'!$R:$U,3,FALSE),VLOOKUP(Scorekeeping!I28,'Standard Board Scores'!$R:$U,4,FALSE)),"")),"")=0,"",IFERROR(IF(ISERROR(I$5),"",IF(OR($D$10="Horizontal",$D$10="Single Letter"),INDEX('Current Board'!$B$2:$P$16,VLOOKUP(Scorekeeping!I28,'Standard Board Scores'!$R:$U,3,FALSE),VLOOKUP(Scorekeeping!I28,'Standard Board Scores'!$R:$U,4,FALSE)),"")),""))</f>
        <v/>
      </c>
      <c r="J29" s="47" t="str">
        <f>IF(IFERROR(IF(ISERROR(J$5),"",IF(OR($D$10="Horizontal",$D$10="Single Letter"),INDEX('Current Board'!$B$2:$P$16,VLOOKUP(Scorekeeping!J28,'Standard Board Scores'!$R:$U,3,FALSE),VLOOKUP(Scorekeeping!J28,'Standard Board Scores'!$R:$U,4,FALSE)),"")),"")=0,"",IFERROR(IF(ISERROR(J$5),"",IF(OR($D$10="Horizontal",$D$10="Single Letter"),INDEX('Current Board'!$B$2:$P$16,VLOOKUP(Scorekeeping!J28,'Standard Board Scores'!$R:$U,3,FALSE),VLOOKUP(Scorekeeping!J28,'Standard Board Scores'!$R:$U,4,FALSE)),"")),""))</f>
        <v/>
      </c>
      <c r="K29" s="51" t="str">
        <f ca="1">IF(IFERROR(IF(K28="","",IF(OR($D$9="Vertical",$D$9="Single Letter"),INDEX('Current Board'!$B$2:$P$16,VLOOKUP(Scorekeeping!K28,'Standard Board Scores'!$R:$U,3,FALSE),VLOOKUP(Scorekeeping!K28,'Standard Board Scores'!$R:$U,4,FALSE)),"")),"")=0,"",IFERROR(IF(ISERROR(K28),"",IF(OR($D$9="Vertical",$D$9="Single Letter"),INDEX('Current Board'!$B$2:$P$16,VLOOKUP(Scorekeeping!K28,'Standard Board Scores'!$R:$U,3,FALSE),VLOOKUP(Scorekeeping!K28,'Standard Board Scores'!$R:$U,4,FALSE)),"")),""))</f>
        <v/>
      </c>
      <c r="L29" s="51" t="str">
        <f ca="1">IF(K29&lt;&gt;"",IF(IFERROR(IF(L28="","",IF(OR($D$9="Vertical",$D$9="Single Letter"),INDEX('Current Board'!$B$2:$P$16,VLOOKUP(Scorekeeping!L28,'Standard Board Scores'!$R:$U,3,FALSE),VLOOKUP(Scorekeeping!L28,'Standard Board Scores'!$R:$U,4,FALSE)),"")),"")=0,"",IFERROR(IF(ISERROR(L28),"",IF(OR($D$9="Vertical",$D$9="Single Letter"),INDEX('Current Board'!$B$2:$P$16,VLOOKUP(Scorekeeping!L28,'Standard Board Scores'!$R:$U,3,FALSE),VLOOKUP(Scorekeeping!L28,'Standard Board Scores'!$R:$U,4,FALSE)),"")),"")),"")</f>
        <v/>
      </c>
      <c r="M29" s="51" t="str">
        <f ca="1">IF(L29&lt;&gt;"",IF(IFERROR(IF(M28="","",IF(OR($D$9="Vertical",$D$9="Single Letter"),INDEX('Current Board'!$B$2:$P$16,VLOOKUP(Scorekeeping!M28,'Standard Board Scores'!$R:$U,3,FALSE),VLOOKUP(Scorekeeping!M28,'Standard Board Scores'!$R:$U,4,FALSE)),"")),"")=0,"",IFERROR(IF(ISERROR(M28),"",IF(OR($D$9="Vertical",$D$9="Single Letter"),INDEX('Current Board'!$B$2:$P$16,VLOOKUP(Scorekeeping!M28,'Standard Board Scores'!$R:$U,3,FALSE),VLOOKUP(Scorekeeping!M28,'Standard Board Scores'!$R:$U,4,FALSE)),"")),"")),"")</f>
        <v/>
      </c>
      <c r="N29" s="51" t="str">
        <f ca="1">IF(M29&lt;&gt;"",IF(IFERROR(IF(N28="","",IF(OR($D$9="Vertical",$D$9="Single Letter"),INDEX('Current Board'!$B$2:$P$16,VLOOKUP(Scorekeeping!N28,'Standard Board Scores'!$R:$U,3,FALSE),VLOOKUP(Scorekeeping!N28,'Standard Board Scores'!$R:$U,4,FALSE)),"")),"")=0,"",IFERROR(IF(ISERROR(N28),"",IF(OR($D$9="Vertical",$D$9="Single Letter"),INDEX('Current Board'!$B$2:$P$16,VLOOKUP(Scorekeeping!N28,'Standard Board Scores'!$R:$U,3,FALSE),VLOOKUP(Scorekeeping!N28,'Standard Board Scores'!$R:$U,4,FALSE)),"")),"")),"")</f>
        <v/>
      </c>
      <c r="O29" s="51" t="str">
        <f ca="1">IF(N29&lt;&gt;"",IF(IFERROR(IF(O28="","",IF(OR($D$9="Vertical",$D$9="Single Letter"),INDEX('Current Board'!$B$2:$P$16,VLOOKUP(Scorekeeping!O28,'Standard Board Scores'!$R:$U,3,FALSE),VLOOKUP(Scorekeeping!O28,'Standard Board Scores'!$R:$U,4,FALSE)),"")),"")=0,"",IFERROR(IF(ISERROR(O28),"",IF(OR($D$9="Vertical",$D$9="Single Letter"),INDEX('Current Board'!$B$2:$P$16,VLOOKUP(Scorekeeping!O28,'Standard Board Scores'!$R:$U,3,FALSE),VLOOKUP(Scorekeeping!O28,'Standard Board Scores'!$R:$U,4,FALSE)),"")),"")),"")</f>
        <v/>
      </c>
      <c r="P29" s="51" t="str">
        <f ca="1">IF(O29&lt;&gt;"",IF(IFERROR(IF(P28="","",IF(OR($D$9="Vertical",$D$9="Single Letter"),INDEX('Current Board'!$B$2:$P$16,VLOOKUP(Scorekeeping!P28,'Standard Board Scores'!$R:$U,3,FALSE),VLOOKUP(Scorekeeping!P28,'Standard Board Scores'!$R:$U,4,FALSE)),"")),"")=0,"",IFERROR(IF(ISERROR(P28),"",IF(OR($D$9="Vertical",$D$9="Single Letter"),INDEX('Current Board'!$B$2:$P$16,VLOOKUP(Scorekeeping!P28,'Standard Board Scores'!$R:$U,3,FALSE),VLOOKUP(Scorekeeping!P28,'Standard Board Scores'!$R:$U,4,FALSE)),"")),"")),"")</f>
        <v/>
      </c>
      <c r="Q29" s="51" t="str">
        <f ca="1">IF(P29&lt;&gt;"",IF(IFERROR(IF(Q28="","",IF(OR($D$9="Vertical",$D$9="Single Letter"),INDEX('Current Board'!$B$2:$P$16,VLOOKUP(Scorekeeping!Q28,'Standard Board Scores'!$R:$U,3,FALSE),VLOOKUP(Scorekeeping!Q28,'Standard Board Scores'!$R:$U,4,FALSE)),"")),"")=0,"",IFERROR(IF(ISERROR(Q28),"",IF(OR($D$9="Vertical",$D$9="Single Letter"),INDEX('Current Board'!$B$2:$P$16,VLOOKUP(Scorekeeping!Q28,'Standard Board Scores'!$R:$U,3,FALSE),VLOOKUP(Scorekeeping!Q28,'Standard Board Scores'!$R:$U,4,FALSE)),"")),"")),"")</f>
        <v/>
      </c>
      <c r="R29" s="51" t="str">
        <f ca="1">IF(Q29&lt;&gt;"",IF(IFERROR(IF(R28="","",IF(OR($D$9="Vertical",$D$9="Single Letter"),INDEX('Current Board'!$B$2:$P$16,VLOOKUP(Scorekeeping!R28,'Standard Board Scores'!$R:$U,3,FALSE),VLOOKUP(Scorekeeping!R28,'Standard Board Scores'!$R:$U,4,FALSE)),"")),"")=0,"",IFERROR(IF(ISERROR(R28),"",IF(OR($D$9="Vertical",$D$9="Single Letter"),INDEX('Current Board'!$B$2:$P$16,VLOOKUP(Scorekeeping!R28,'Standard Board Scores'!$R:$U,3,FALSE),VLOOKUP(Scorekeeping!R28,'Standard Board Scores'!$R:$U,4,FALSE)),"")),"")),"")</f>
        <v/>
      </c>
      <c r="S29" s="51" t="str">
        <f ca="1">IF(R29&lt;&gt;"",IF(IFERROR(IF(S28="","",IF(OR($D$9="Vertical",$D$9="Single Letter"),INDEX('Current Board'!$B$2:$P$16,VLOOKUP(Scorekeeping!S28,'Standard Board Scores'!$R:$U,3,FALSE),VLOOKUP(Scorekeeping!S28,'Standard Board Scores'!$R:$U,4,FALSE)),"")),"")=0,"",IFERROR(IF(ISERROR(S28),"",IF(OR($D$9="Vertical",$D$9="Single Letter"),INDEX('Current Board'!$B$2:$P$16,VLOOKUP(Scorekeeping!S28,'Standard Board Scores'!$R:$U,3,FALSE),VLOOKUP(Scorekeeping!S28,'Standard Board Scores'!$R:$U,4,FALSE)),"")),"")),"")</f>
        <v/>
      </c>
      <c r="T29" s="51" t="str">
        <f ca="1">IF(S29&lt;&gt;"",IF(IFERROR(IF(T28="","",IF(OR($D$9="Vertical",$D$9="Single Letter"),INDEX('Current Board'!$B$2:$P$16,VLOOKUP(Scorekeeping!T28,'Standard Board Scores'!$R:$U,3,FALSE),VLOOKUP(Scorekeeping!T28,'Standard Board Scores'!$R:$U,4,FALSE)),"")),"")=0,"",IFERROR(IF(ISERROR(T28),"",IF(OR($D$9="Vertical",$D$9="Single Letter"),INDEX('Current Board'!$B$2:$P$16,VLOOKUP(Scorekeeping!T28,'Standard Board Scores'!$R:$U,3,FALSE),VLOOKUP(Scorekeeping!T28,'Standard Board Scores'!$R:$U,4,FALSE)),"")),"")),"")</f>
        <v/>
      </c>
      <c r="U29" s="51" t="str">
        <f ca="1">IF(T29&lt;&gt;"",IF(IFERROR(IF(U28="","",IF(OR($D$9="Vertical",$D$9="Single Letter"),INDEX('Current Board'!$B$2:$P$16,VLOOKUP(Scorekeeping!U28,'Standard Board Scores'!$R:$U,3,FALSE),VLOOKUP(Scorekeeping!U28,'Standard Board Scores'!$R:$U,4,FALSE)),"")),"")=0,"",IFERROR(IF(ISERROR(U28),"",IF(OR($D$9="Vertical",$D$9="Single Letter"),INDEX('Current Board'!$B$2:$P$16,VLOOKUP(Scorekeeping!U28,'Standard Board Scores'!$R:$U,3,FALSE),VLOOKUP(Scorekeeping!U28,'Standard Board Scores'!$R:$U,4,FALSE)),"")),"")),"")</f>
        <v/>
      </c>
      <c r="V29" s="51" t="str">
        <f ca="1">IF(U29&lt;&gt;"",IF(IFERROR(IF(V28="","",IF(OR($D$9="Vertical",$D$9="Single Letter"),INDEX('Current Board'!$B$2:$P$16,VLOOKUP(Scorekeeping!V28,'Standard Board Scores'!$R:$U,3,FALSE),VLOOKUP(Scorekeeping!V28,'Standard Board Scores'!$R:$U,4,FALSE)),"")),"")=0,"",IFERROR(IF(ISERROR(V28),"",IF(OR($D$9="Vertical",$D$9="Single Letter"),INDEX('Current Board'!$B$2:$P$16,VLOOKUP(Scorekeeping!V28,'Standard Board Scores'!$R:$U,3,FALSE),VLOOKUP(Scorekeeping!V28,'Standard Board Scores'!$R:$U,4,FALSE)),"")),"")),"")</f>
        <v/>
      </c>
      <c r="W29" s="51" t="str">
        <f ca="1">IF(V29&lt;&gt;"",IF(IFERROR(IF(W28="","",IF(OR($D$9="Vertical",$D$9="Single Letter"),INDEX('Current Board'!$B$2:$P$16,VLOOKUP(Scorekeeping!W28,'Standard Board Scores'!$R:$U,3,FALSE),VLOOKUP(Scorekeeping!W28,'Standard Board Scores'!$R:$U,4,FALSE)),"")),"")=0,"",IFERROR(IF(ISERROR(W28),"",IF(OR($D$9="Vertical",$D$9="Single Letter"),INDEX('Current Board'!$B$2:$P$16,VLOOKUP(Scorekeeping!W28,'Standard Board Scores'!$R:$U,3,FALSE),VLOOKUP(Scorekeeping!W28,'Standard Board Scores'!$R:$U,4,FALSE)),"")),"")),"")</f>
        <v/>
      </c>
      <c r="X29" s="51" t="str">
        <f ca="1">IF(W29&lt;&gt;"",IF(IFERROR(IF(X28="","",IF(OR($D$9="Vertical",$D$9="Single Letter"),INDEX('Current Board'!$B$2:$P$16,VLOOKUP(Scorekeeping!X28,'Standard Board Scores'!$R:$U,3,FALSE),VLOOKUP(Scorekeeping!X28,'Standard Board Scores'!$R:$U,4,FALSE)),"")),"")=0,"",IFERROR(IF(ISERROR(X28),"",IF(OR($D$9="Vertical",$D$9="Single Letter"),INDEX('Current Board'!$B$2:$P$16,VLOOKUP(Scorekeeping!X28,'Standard Board Scores'!$R:$U,3,FALSE),VLOOKUP(Scorekeeping!X28,'Standard Board Scores'!$R:$U,4,FALSE)),"")),"")),"")</f>
        <v/>
      </c>
      <c r="Y29" s="51" t="str">
        <f ca="1">IF(X29&lt;&gt;"",IF(IFERROR(IF(Y28="","",IF(OR($D$9="Vertical",$D$9="Single Letter"),INDEX('Current Board'!$B$2:$P$16,VLOOKUP(Scorekeeping!Y28,'Standard Board Scores'!$R:$U,3,FALSE),VLOOKUP(Scorekeeping!Y28,'Standard Board Scores'!$R:$U,4,FALSE)),"")),"")=0,"",IFERROR(IF(ISERROR(Y28),"",IF(OR($D$9="Vertical",$D$9="Single Letter"),INDEX('Current Board'!$B$2:$P$16,VLOOKUP(Scorekeeping!Y28,'Standard Board Scores'!$R:$U,3,FALSE),VLOOKUP(Scorekeeping!Y28,'Standard Board Scores'!$R:$U,4,FALSE)),"")),"")),"")</f>
        <v/>
      </c>
      <c r="Z29" s="52"/>
      <c r="AA29" s="54"/>
    </row>
    <row r="30" spans="1:27" ht="15">
      <c r="A30" s="6"/>
      <c r="B30" s="56" t="s">
        <v>429</v>
      </c>
      <c r="C30" s="9"/>
      <c r="D30" s="47" t="str">
        <f>IF(OR(D27&lt;&gt;"",D29&lt;&gt;""),"Yes","No")</f>
        <v>No</v>
      </c>
      <c r="E30" s="47" t="str">
        <f t="shared" ref="E30" si="32">IF(OR(E27&lt;&gt;"",E29&lt;&gt;""),"Yes","No")</f>
        <v>No</v>
      </c>
      <c r="F30" s="47" t="str">
        <f t="shared" ref="F30" si="33">IF(OR(F27&lt;&gt;"",F29&lt;&gt;""),"Yes","No")</f>
        <v>No</v>
      </c>
      <c r="G30" s="47" t="str">
        <f t="shared" ref="G30" si="34">IF(OR(G27&lt;&gt;"",G29&lt;&gt;""),"Yes","No")</f>
        <v>No</v>
      </c>
      <c r="H30" s="47" t="str">
        <f t="shared" ref="H30" si="35">IF(OR(H27&lt;&gt;"",H29&lt;&gt;""),"Yes","No")</f>
        <v>No</v>
      </c>
      <c r="I30" s="47" t="str">
        <f t="shared" ref="I30" si="36">IF(OR(I27&lt;&gt;"",I29&lt;&gt;""),"Yes","No")</f>
        <v>No</v>
      </c>
      <c r="J30" s="47" t="str">
        <f t="shared" ref="J30" si="37">IF(OR(J27&lt;&gt;"",J29&lt;&gt;""),"Yes","No")</f>
        <v>No</v>
      </c>
      <c r="K30" s="51" t="str">
        <f ca="1">IFERROR(VLOOKUP(K29,'Tiles Remaining'!$A:$C,3,FALSE),"")</f>
        <v/>
      </c>
      <c r="L30" s="51" t="str">
        <f ca="1">IFERROR(VLOOKUP(L29,'Tiles Remaining'!$A:$C,3,FALSE),"")</f>
        <v/>
      </c>
      <c r="M30" s="51" t="str">
        <f ca="1">IFERROR(VLOOKUP(M29,'Tiles Remaining'!$A:$C,3,FALSE),"")</f>
        <v/>
      </c>
      <c r="N30" s="51" t="str">
        <f ca="1">IFERROR(VLOOKUP(N29,'Tiles Remaining'!$A:$C,3,FALSE),"")</f>
        <v/>
      </c>
      <c r="O30" s="51" t="str">
        <f ca="1">IFERROR(VLOOKUP(O29,'Tiles Remaining'!$A:$C,3,FALSE),"")</f>
        <v/>
      </c>
      <c r="P30" s="51" t="str">
        <f ca="1">IFERROR(VLOOKUP(P29,'Tiles Remaining'!$A:$C,3,FALSE),"")</f>
        <v/>
      </c>
      <c r="Q30" s="51" t="str">
        <f ca="1">IFERROR(VLOOKUP(Q29,'Tiles Remaining'!$A:$C,3,FALSE),"")</f>
        <v/>
      </c>
      <c r="R30" s="51" t="str">
        <f ca="1">IFERROR(VLOOKUP(R29,'Tiles Remaining'!$A:$C,3,FALSE),"")</f>
        <v/>
      </c>
      <c r="S30" s="51" t="str">
        <f ca="1">IFERROR(VLOOKUP(S29,'Tiles Remaining'!$A:$C,3,FALSE),"")</f>
        <v/>
      </c>
      <c r="T30" s="51" t="str">
        <f ca="1">IFERROR(VLOOKUP(T29,'Tiles Remaining'!$A:$C,3,FALSE),"")</f>
        <v/>
      </c>
      <c r="U30" s="51" t="str">
        <f ca="1">IFERROR(VLOOKUP(U29,'Tiles Remaining'!$A:$C,3,FALSE),"")</f>
        <v/>
      </c>
      <c r="V30" s="51" t="str">
        <f ca="1">IFERROR(VLOOKUP(V29,'Tiles Remaining'!$A:$C,3,FALSE),"")</f>
        <v/>
      </c>
      <c r="W30" s="51" t="str">
        <f ca="1">IFERROR(VLOOKUP(W29,'Tiles Remaining'!$A:$C,3,FALSE),"")</f>
        <v/>
      </c>
      <c r="X30" s="51" t="str">
        <f ca="1">IFERROR(VLOOKUP(X29,'Tiles Remaining'!$A:$C,3,FALSE),"")</f>
        <v/>
      </c>
      <c r="Y30" s="51" t="str">
        <f ca="1">IFERROR(VLOOKUP(Y29,'Tiles Remaining'!$A:$C,3,FALSE),"")</f>
        <v/>
      </c>
      <c r="Z30" s="53">
        <f ca="1">SUM(K30:Y30)</f>
        <v>0</v>
      </c>
      <c r="AA30" s="54"/>
    </row>
    <row r="31" spans="1:27" ht="15">
      <c r="A31" s="6"/>
      <c r="B31" s="9"/>
      <c r="C31" s="9"/>
      <c r="D31" s="47">
        <f t="shared" ref="D31:J31" si="38">IF(D30="Yes",D$5,0)</f>
        <v>0</v>
      </c>
      <c r="E31" s="47">
        <f t="shared" si="38"/>
        <v>0</v>
      </c>
      <c r="F31" s="47">
        <f t="shared" si="38"/>
        <v>0</v>
      </c>
      <c r="G31" s="47">
        <f t="shared" si="38"/>
        <v>0</v>
      </c>
      <c r="H31" s="47">
        <f t="shared" si="38"/>
        <v>0</v>
      </c>
      <c r="I31" s="47">
        <f t="shared" si="38"/>
        <v>0</v>
      </c>
      <c r="J31" s="47">
        <f t="shared" si="38"/>
        <v>0</v>
      </c>
      <c r="K31" s="51"/>
      <c r="L31" s="50" t="s">
        <v>391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2"/>
      <c r="AA31" s="54"/>
    </row>
    <row r="32" spans="1:27" ht="15">
      <c r="A32" s="6"/>
      <c r="B32" s="39" t="s">
        <v>418</v>
      </c>
      <c r="C32" s="9"/>
      <c r="D32" s="46" t="str">
        <f ca="1">IFERROR(CONCATENATE(CHAR(CODE(LEFT(D2,1))-1),REPLACE(D2,1,1,"")),"")</f>
        <v/>
      </c>
      <c r="E32" s="46" t="str">
        <f>""</f>
        <v/>
      </c>
      <c r="F32" s="47" t="str">
        <f>""</f>
        <v/>
      </c>
      <c r="G32" s="47" t="str">
        <f>""</f>
        <v/>
      </c>
      <c r="H32" s="47" t="str">
        <f>""</f>
        <v/>
      </c>
      <c r="I32" s="47" t="str">
        <f>""</f>
        <v/>
      </c>
      <c r="J32" s="47" t="str">
        <f>""</f>
        <v/>
      </c>
      <c r="K32" s="51"/>
      <c r="L32" s="51">
        <v>1</v>
      </c>
      <c r="M32" s="51">
        <v>2</v>
      </c>
      <c r="N32" s="51">
        <v>3</v>
      </c>
      <c r="O32" s="51">
        <v>4</v>
      </c>
      <c r="P32" s="51">
        <v>5</v>
      </c>
      <c r="Q32" s="51">
        <v>6</v>
      </c>
      <c r="R32" s="51">
        <v>7</v>
      </c>
      <c r="S32" s="51">
        <v>8</v>
      </c>
      <c r="T32" s="51">
        <v>9</v>
      </c>
      <c r="U32" s="51">
        <v>10</v>
      </c>
      <c r="V32" s="51">
        <v>11</v>
      </c>
      <c r="W32" s="51">
        <v>12</v>
      </c>
      <c r="X32" s="51">
        <v>13</v>
      </c>
      <c r="Y32" s="51">
        <v>14</v>
      </c>
      <c r="Z32" s="52"/>
      <c r="AA32" s="54"/>
    </row>
    <row r="33" spans="1:27" ht="15">
      <c r="A33" s="6"/>
      <c r="B33" s="9"/>
      <c r="C33" s="9"/>
      <c r="D33" s="47" t="str">
        <f>IF(IFERROR(IF(ISERROR(D$5),"",IF(OR($D$10="Horizontal",$D$10="Single Letter"),INDEX('Current Board'!$B$2:$P$16,VLOOKUP(Scorekeeping!D32,'Standard Board Scores'!$R:$U,3,FALSE),VLOOKUP(Scorekeeping!D32,'Standard Board Scores'!$R:$U,4,FALSE)),"")),"")=0,"",IFERROR(IF(ISERROR(D$5),"",IF(OR($D$10="Horizontal",$D$10="Single Letter"),INDEX('Current Board'!$B$2:$P$16,VLOOKUP(Scorekeeping!D32,'Standard Board Scores'!$R:$U,3,FALSE),VLOOKUP(Scorekeeping!D32,'Standard Board Scores'!$R:$U,4,FALSE)),"")),""))</f>
        <v/>
      </c>
      <c r="E33" s="47" t="str">
        <f>IF(IFERROR(IF(ISERROR(E$5),"",IF(OR($D$10="Horizontal",$D$10="Single Letter"),INDEX('Current Board'!$B$2:$P$16,VLOOKUP(Scorekeeping!E32,'Standard Board Scores'!$R:$U,3,FALSE),VLOOKUP(Scorekeeping!E32,'Standard Board Scores'!$R:$U,4,FALSE)),"")),"")=0,"",IFERROR(IF(ISERROR(E$5),"",IF(OR($D$10="Horizontal",$D$10="Single Letter"),INDEX('Current Board'!$B$2:$P$16,VLOOKUP(Scorekeeping!E32,'Standard Board Scores'!$R:$U,3,FALSE),VLOOKUP(Scorekeeping!E32,'Standard Board Scores'!$R:$U,4,FALSE)),"")),""))</f>
        <v/>
      </c>
      <c r="F33" s="47" t="str">
        <f>IF(IFERROR(IF(ISERROR(F$5),"",IF(OR($D$10="Horizontal",$D$10="Single Letter"),INDEX('Current Board'!$B$2:$P$16,VLOOKUP(Scorekeeping!F32,'Standard Board Scores'!$R:$U,3,FALSE),VLOOKUP(Scorekeeping!F32,'Standard Board Scores'!$R:$U,4,FALSE)),"")),"")=0,"",IFERROR(IF(ISERROR(F$5),"",IF(OR($D$10="Horizontal",$D$10="Single Letter"),INDEX('Current Board'!$B$2:$P$16,VLOOKUP(Scorekeeping!F32,'Standard Board Scores'!$R:$U,3,FALSE),VLOOKUP(Scorekeeping!F32,'Standard Board Scores'!$R:$U,4,FALSE)),"")),""))</f>
        <v/>
      </c>
      <c r="G33" s="47" t="str">
        <f>IF(IFERROR(IF(ISERROR(G$5),"",IF(OR($D$10="Horizontal",$D$10="Single Letter"),INDEX('Current Board'!$B$2:$P$16,VLOOKUP(Scorekeeping!G32,'Standard Board Scores'!$R:$U,3,FALSE),VLOOKUP(Scorekeeping!G32,'Standard Board Scores'!$R:$U,4,FALSE)),"")),"")=0,"",IFERROR(IF(ISERROR(G$5),"",IF(OR($D$10="Horizontal",$D$10="Single Letter"),INDEX('Current Board'!$B$2:$P$16,VLOOKUP(Scorekeeping!G32,'Standard Board Scores'!$R:$U,3,FALSE),VLOOKUP(Scorekeeping!G32,'Standard Board Scores'!$R:$U,4,FALSE)),"")),""))</f>
        <v/>
      </c>
      <c r="H33" s="47" t="str">
        <f>IF(IFERROR(IF(ISERROR(H$5),"",IF(OR($D$10="Horizontal",$D$10="Single Letter"),INDEX('Current Board'!$B$2:$P$16,VLOOKUP(Scorekeeping!H32,'Standard Board Scores'!$R:$U,3,FALSE),VLOOKUP(Scorekeeping!H32,'Standard Board Scores'!$R:$U,4,FALSE)),"")),"")=0,"",IFERROR(IF(ISERROR(H$5),"",IF(OR($D$10="Horizontal",$D$10="Single Letter"),INDEX('Current Board'!$B$2:$P$16,VLOOKUP(Scorekeeping!H32,'Standard Board Scores'!$R:$U,3,FALSE),VLOOKUP(Scorekeeping!H32,'Standard Board Scores'!$R:$U,4,FALSE)),"")),""))</f>
        <v/>
      </c>
      <c r="I33" s="47" t="str">
        <f>IF(IFERROR(IF(ISERROR(I$5),"",IF(OR($D$10="Horizontal",$D$10="Single Letter"),INDEX('Current Board'!$B$2:$P$16,VLOOKUP(Scorekeeping!I32,'Standard Board Scores'!$R:$U,3,FALSE),VLOOKUP(Scorekeeping!I32,'Standard Board Scores'!$R:$U,4,FALSE)),"")),"")=0,"",IFERROR(IF(ISERROR(I$5),"",IF(OR($D$10="Horizontal",$D$10="Single Letter"),INDEX('Current Board'!$B$2:$P$16,VLOOKUP(Scorekeeping!I32,'Standard Board Scores'!$R:$U,3,FALSE),VLOOKUP(Scorekeeping!I32,'Standard Board Scores'!$R:$U,4,FALSE)),"")),""))</f>
        <v/>
      </c>
      <c r="J33" s="47" t="str">
        <f>IF(IFERROR(IF(ISERROR(J$5),"",IF(OR($D$10="Horizontal",$D$10="Single Letter"),INDEX('Current Board'!$B$2:$P$16,VLOOKUP(Scorekeeping!J32,'Standard Board Scores'!$R:$U,3,FALSE),VLOOKUP(Scorekeeping!J32,'Standard Board Scores'!$R:$U,4,FALSE)),"")),"")=0,"",IFERROR(IF(ISERROR(J$5),"",IF(OR($D$10="Horizontal",$D$10="Single Letter"),INDEX('Current Board'!$B$2:$P$16,VLOOKUP(Scorekeeping!J32,'Standard Board Scores'!$R:$U,3,FALSE),VLOOKUP(Scorekeeping!J32,'Standard Board Scores'!$R:$U,4,FALSE)),"")),""))</f>
        <v/>
      </c>
      <c r="K33" s="51" t="str">
        <f ca="1">G16</f>
        <v/>
      </c>
      <c r="L33" s="51" t="str">
        <f ca="1">IF(AND(K33&lt;&gt;"",LEFT(K33,1)&lt;&gt;"B",LEFT(K33,1)&lt;&gt;"A"),CONCATENATE(CHAR(CODE(LEFT(K33,1))-1),REPLACE(K33,1,1,"")),"")</f>
        <v/>
      </c>
      <c r="M33" s="51" t="str">
        <f t="shared" ref="M33:Y33" ca="1" si="39">IF(AND(L33&lt;&gt;"",LEFT(L33,1)&lt;&gt;"B",LEFT(L33,1)&lt;&gt;"A"),CONCATENATE(CHAR(CODE(LEFT(L33,1))-1),REPLACE(L33,1,1,"")),"")</f>
        <v/>
      </c>
      <c r="N33" s="51" t="str">
        <f t="shared" ca="1" si="39"/>
        <v/>
      </c>
      <c r="O33" s="51" t="str">
        <f t="shared" ca="1" si="39"/>
        <v/>
      </c>
      <c r="P33" s="51" t="str">
        <f t="shared" ca="1" si="39"/>
        <v/>
      </c>
      <c r="Q33" s="51" t="str">
        <f t="shared" ca="1" si="39"/>
        <v/>
      </c>
      <c r="R33" s="51" t="str">
        <f t="shared" ca="1" si="39"/>
        <v/>
      </c>
      <c r="S33" s="51" t="str">
        <f t="shared" ca="1" si="39"/>
        <v/>
      </c>
      <c r="T33" s="51" t="str">
        <f t="shared" ca="1" si="39"/>
        <v/>
      </c>
      <c r="U33" s="51" t="str">
        <f t="shared" ca="1" si="39"/>
        <v/>
      </c>
      <c r="V33" s="51" t="str">
        <f t="shared" ca="1" si="39"/>
        <v/>
      </c>
      <c r="W33" s="51" t="str">
        <f t="shared" ca="1" si="39"/>
        <v/>
      </c>
      <c r="X33" s="51" t="str">
        <f t="shared" ca="1" si="39"/>
        <v/>
      </c>
      <c r="Y33" s="51" t="str">
        <f t="shared" ca="1" si="39"/>
        <v/>
      </c>
      <c r="Z33" s="52"/>
      <c r="AA33" s="54"/>
    </row>
    <row r="34" spans="1:27" ht="15">
      <c r="A34" s="6"/>
      <c r="B34" s="39" t="s">
        <v>419</v>
      </c>
      <c r="C34" s="9"/>
      <c r="D34" s="47" t="str">
        <f t="shared" ref="D34:I34" ca="1" si="40">IF(E2="",IFERROR(CONCATENATE(CHAR(CODE(LEFT(D2,1))+1),REPLACE(D2,1,1,"")),""),"")</f>
        <v/>
      </c>
      <c r="E34" s="47" t="str">
        <f t="shared" ca="1" si="40"/>
        <v/>
      </c>
      <c r="F34" s="47" t="str">
        <f t="shared" ca="1" si="40"/>
        <v/>
      </c>
      <c r="G34" s="47" t="str">
        <f t="shared" ca="1" si="40"/>
        <v/>
      </c>
      <c r="H34" s="47" t="str">
        <f t="shared" ca="1" si="40"/>
        <v/>
      </c>
      <c r="I34" s="47" t="str">
        <f t="shared" ca="1" si="40"/>
        <v/>
      </c>
      <c r="J34" s="47" t="str">
        <f ca="1">IF(K18="",IFERROR(CONCATENATE(CHAR(CODE(LEFT(J2,1))+1),REPLACE(J2,1,1,"")),""),"")</f>
        <v/>
      </c>
      <c r="K34" s="51" t="str">
        <f ca="1">IF(IFERROR(IF(K33="","",IF(OR($D$9="Vertical",$D$9="Single Letter"),INDEX('Current Board'!$B$2:$P$16,VLOOKUP(Scorekeeping!K33,'Standard Board Scores'!$R:$U,3,FALSE),VLOOKUP(Scorekeeping!K33,'Standard Board Scores'!$R:$U,4,FALSE)),"")),"")=0,"",IFERROR(IF(ISERROR(K33),"",IF(OR($D$9="Vertical",$D$9="Single Letter"),INDEX('Current Board'!$B$2:$P$16,VLOOKUP(Scorekeeping!K33,'Standard Board Scores'!$R:$U,3,FALSE),VLOOKUP(Scorekeeping!K33,'Standard Board Scores'!$R:$U,4,FALSE)),"")),""))</f>
        <v/>
      </c>
      <c r="L34" s="51" t="str">
        <f ca="1">IF(K34&lt;&gt;"",IF(IFERROR(IF(L33="","",IF(OR($D$9="Vertical",$D$9="Single Letter"),INDEX('Current Board'!$B$2:$P$16,VLOOKUP(Scorekeeping!L33,'Standard Board Scores'!$R:$U,3,FALSE),VLOOKUP(Scorekeeping!L33,'Standard Board Scores'!$R:$U,4,FALSE)),"")),"")=0,"",IFERROR(IF(ISERROR(L33),"",IF(OR($D$9="Vertical",$D$9="Single Letter"),INDEX('Current Board'!$B$2:$P$16,VLOOKUP(Scorekeeping!L33,'Standard Board Scores'!$R:$U,3,FALSE),VLOOKUP(Scorekeeping!L33,'Standard Board Scores'!$R:$U,4,FALSE)),"")),"")),"")</f>
        <v/>
      </c>
      <c r="M34" s="51" t="str">
        <f ca="1">IF(L34&lt;&gt;"",IF(IFERROR(IF(M33="","",IF(OR($D$9="Vertical",$D$9="Single Letter"),INDEX('Current Board'!$B$2:$P$16,VLOOKUP(Scorekeeping!M33,'Standard Board Scores'!$R:$U,3,FALSE),VLOOKUP(Scorekeeping!M33,'Standard Board Scores'!$R:$U,4,FALSE)),"")),"")=0,"",IFERROR(IF(ISERROR(M33),"",IF(OR($D$9="Vertical",$D$9="Single Letter"),INDEX('Current Board'!$B$2:$P$16,VLOOKUP(Scorekeeping!M33,'Standard Board Scores'!$R:$U,3,FALSE),VLOOKUP(Scorekeeping!M33,'Standard Board Scores'!$R:$U,4,FALSE)),"")),"")),"")</f>
        <v/>
      </c>
      <c r="N34" s="51" t="str">
        <f ca="1">IF(M34&lt;&gt;"",IF(IFERROR(IF(N33="","",IF(OR($D$9="Vertical",$D$9="Single Letter"),INDEX('Current Board'!$B$2:$P$16,VLOOKUP(Scorekeeping!N33,'Standard Board Scores'!$R:$U,3,FALSE),VLOOKUP(Scorekeeping!N33,'Standard Board Scores'!$R:$U,4,FALSE)),"")),"")=0,"",IFERROR(IF(ISERROR(N33),"",IF(OR($D$9="Vertical",$D$9="Single Letter"),INDEX('Current Board'!$B$2:$P$16,VLOOKUP(Scorekeeping!N33,'Standard Board Scores'!$R:$U,3,FALSE),VLOOKUP(Scorekeeping!N33,'Standard Board Scores'!$R:$U,4,FALSE)),"")),"")),"")</f>
        <v/>
      </c>
      <c r="O34" s="51" t="str">
        <f ca="1">IF(N34&lt;&gt;"",IF(IFERROR(IF(O33="","",IF(OR($D$9="Vertical",$D$9="Single Letter"),INDEX('Current Board'!$B$2:$P$16,VLOOKUP(Scorekeeping!O33,'Standard Board Scores'!$R:$U,3,FALSE),VLOOKUP(Scorekeeping!O33,'Standard Board Scores'!$R:$U,4,FALSE)),"")),"")=0,"",IFERROR(IF(ISERROR(O33),"",IF(OR($D$9="Vertical",$D$9="Single Letter"),INDEX('Current Board'!$B$2:$P$16,VLOOKUP(Scorekeeping!O33,'Standard Board Scores'!$R:$U,3,FALSE),VLOOKUP(Scorekeeping!O33,'Standard Board Scores'!$R:$U,4,FALSE)),"")),"")),"")</f>
        <v/>
      </c>
      <c r="P34" s="51" t="str">
        <f ca="1">IF(O34&lt;&gt;"",IF(IFERROR(IF(P33="","",IF(OR($D$9="Vertical",$D$9="Single Letter"),INDEX('Current Board'!$B$2:$P$16,VLOOKUP(Scorekeeping!P33,'Standard Board Scores'!$R:$U,3,FALSE),VLOOKUP(Scorekeeping!P33,'Standard Board Scores'!$R:$U,4,FALSE)),"")),"")=0,"",IFERROR(IF(ISERROR(P33),"",IF(OR($D$9="Vertical",$D$9="Single Letter"),INDEX('Current Board'!$B$2:$P$16,VLOOKUP(Scorekeeping!P33,'Standard Board Scores'!$R:$U,3,FALSE),VLOOKUP(Scorekeeping!P33,'Standard Board Scores'!$R:$U,4,FALSE)),"")),"")),"")</f>
        <v/>
      </c>
      <c r="Q34" s="51" t="str">
        <f ca="1">IF(P34&lt;&gt;"",IF(IFERROR(IF(Q33="","",IF(OR($D$9="Vertical",$D$9="Single Letter"),INDEX('Current Board'!$B$2:$P$16,VLOOKUP(Scorekeeping!Q33,'Standard Board Scores'!$R:$U,3,FALSE),VLOOKUP(Scorekeeping!Q33,'Standard Board Scores'!$R:$U,4,FALSE)),"")),"")=0,"",IFERROR(IF(ISERROR(Q33),"",IF(OR($D$9="Vertical",$D$9="Single Letter"),INDEX('Current Board'!$B$2:$P$16,VLOOKUP(Scorekeeping!Q33,'Standard Board Scores'!$R:$U,3,FALSE),VLOOKUP(Scorekeeping!Q33,'Standard Board Scores'!$R:$U,4,FALSE)),"")),"")),"")</f>
        <v/>
      </c>
      <c r="R34" s="51" t="str">
        <f ca="1">IF(Q34&lt;&gt;"",IF(IFERROR(IF(R33="","",IF(OR($D$9="Vertical",$D$9="Single Letter"),INDEX('Current Board'!$B$2:$P$16,VLOOKUP(Scorekeeping!R33,'Standard Board Scores'!$R:$U,3,FALSE),VLOOKUP(Scorekeeping!R33,'Standard Board Scores'!$R:$U,4,FALSE)),"")),"")=0,"",IFERROR(IF(ISERROR(R33),"",IF(OR($D$9="Vertical",$D$9="Single Letter"),INDEX('Current Board'!$B$2:$P$16,VLOOKUP(Scorekeeping!R33,'Standard Board Scores'!$R:$U,3,FALSE),VLOOKUP(Scorekeeping!R33,'Standard Board Scores'!$R:$U,4,FALSE)),"")),"")),"")</f>
        <v/>
      </c>
      <c r="S34" s="51" t="str">
        <f ca="1">IF(R34&lt;&gt;"",IF(IFERROR(IF(S33="","",IF(OR($D$9="Vertical",$D$9="Single Letter"),INDEX('Current Board'!$B$2:$P$16,VLOOKUP(Scorekeeping!S33,'Standard Board Scores'!$R:$U,3,FALSE),VLOOKUP(Scorekeeping!S33,'Standard Board Scores'!$R:$U,4,FALSE)),"")),"")=0,"",IFERROR(IF(ISERROR(S33),"",IF(OR($D$9="Vertical",$D$9="Single Letter"),INDEX('Current Board'!$B$2:$P$16,VLOOKUP(Scorekeeping!S33,'Standard Board Scores'!$R:$U,3,FALSE),VLOOKUP(Scorekeeping!S33,'Standard Board Scores'!$R:$U,4,FALSE)),"")),"")),"")</f>
        <v/>
      </c>
      <c r="T34" s="51" t="str">
        <f ca="1">IF(S34&lt;&gt;"",IF(IFERROR(IF(T33="","",IF(OR($D$9="Vertical",$D$9="Single Letter"),INDEX('Current Board'!$B$2:$P$16,VLOOKUP(Scorekeeping!T33,'Standard Board Scores'!$R:$U,3,FALSE),VLOOKUP(Scorekeeping!T33,'Standard Board Scores'!$R:$U,4,FALSE)),"")),"")=0,"",IFERROR(IF(ISERROR(T33),"",IF(OR($D$9="Vertical",$D$9="Single Letter"),INDEX('Current Board'!$B$2:$P$16,VLOOKUP(Scorekeeping!T33,'Standard Board Scores'!$R:$U,3,FALSE),VLOOKUP(Scorekeeping!T33,'Standard Board Scores'!$R:$U,4,FALSE)),"")),"")),"")</f>
        <v/>
      </c>
      <c r="U34" s="51" t="str">
        <f ca="1">IF(T34&lt;&gt;"",IF(IFERROR(IF(U33="","",IF(OR($D$9="Vertical",$D$9="Single Letter"),INDEX('Current Board'!$B$2:$P$16,VLOOKUP(Scorekeeping!U33,'Standard Board Scores'!$R:$U,3,FALSE),VLOOKUP(Scorekeeping!U33,'Standard Board Scores'!$R:$U,4,FALSE)),"")),"")=0,"",IFERROR(IF(ISERROR(U33),"",IF(OR($D$9="Vertical",$D$9="Single Letter"),INDEX('Current Board'!$B$2:$P$16,VLOOKUP(Scorekeeping!U33,'Standard Board Scores'!$R:$U,3,FALSE),VLOOKUP(Scorekeeping!U33,'Standard Board Scores'!$R:$U,4,FALSE)),"")),"")),"")</f>
        <v/>
      </c>
      <c r="V34" s="51" t="str">
        <f ca="1">IF(U34&lt;&gt;"",IF(IFERROR(IF(V33="","",IF(OR($D$9="Vertical",$D$9="Single Letter"),INDEX('Current Board'!$B$2:$P$16,VLOOKUP(Scorekeeping!V33,'Standard Board Scores'!$R:$U,3,FALSE),VLOOKUP(Scorekeeping!V33,'Standard Board Scores'!$R:$U,4,FALSE)),"")),"")=0,"",IFERROR(IF(ISERROR(V33),"",IF(OR($D$9="Vertical",$D$9="Single Letter"),INDEX('Current Board'!$B$2:$P$16,VLOOKUP(Scorekeeping!V33,'Standard Board Scores'!$R:$U,3,FALSE),VLOOKUP(Scorekeeping!V33,'Standard Board Scores'!$R:$U,4,FALSE)),"")),"")),"")</f>
        <v/>
      </c>
      <c r="W34" s="51" t="str">
        <f ca="1">IF(V34&lt;&gt;"",IF(IFERROR(IF(W33="","",IF(OR($D$9="Vertical",$D$9="Single Letter"),INDEX('Current Board'!$B$2:$P$16,VLOOKUP(Scorekeeping!W33,'Standard Board Scores'!$R:$U,3,FALSE),VLOOKUP(Scorekeeping!W33,'Standard Board Scores'!$R:$U,4,FALSE)),"")),"")=0,"",IFERROR(IF(ISERROR(W33),"",IF(OR($D$9="Vertical",$D$9="Single Letter"),INDEX('Current Board'!$B$2:$P$16,VLOOKUP(Scorekeeping!W33,'Standard Board Scores'!$R:$U,3,FALSE),VLOOKUP(Scorekeeping!W33,'Standard Board Scores'!$R:$U,4,FALSE)),"")),"")),"")</f>
        <v/>
      </c>
      <c r="X34" s="51" t="str">
        <f ca="1">IF(W34&lt;&gt;"",IF(IFERROR(IF(X33="","",IF(OR($D$9="Vertical",$D$9="Single Letter"),INDEX('Current Board'!$B$2:$P$16,VLOOKUP(Scorekeeping!X33,'Standard Board Scores'!$R:$U,3,FALSE),VLOOKUP(Scorekeeping!X33,'Standard Board Scores'!$R:$U,4,FALSE)),"")),"")=0,"",IFERROR(IF(ISERROR(X33),"",IF(OR($D$9="Vertical",$D$9="Single Letter"),INDEX('Current Board'!$B$2:$P$16,VLOOKUP(Scorekeeping!X33,'Standard Board Scores'!$R:$U,3,FALSE),VLOOKUP(Scorekeeping!X33,'Standard Board Scores'!$R:$U,4,FALSE)),"")),"")),"")</f>
        <v/>
      </c>
      <c r="Y34" s="51" t="str">
        <f ca="1">IF(X34&lt;&gt;"",IF(IFERROR(IF(Y33="","",IF(OR($D$9="Vertical",$D$9="Single Letter"),INDEX('Current Board'!$B$2:$P$16,VLOOKUP(Scorekeeping!Y33,'Standard Board Scores'!$R:$U,3,FALSE),VLOOKUP(Scorekeeping!Y33,'Standard Board Scores'!$R:$U,4,FALSE)),"")),"")=0,"",IFERROR(IF(ISERROR(Y33),"",IF(OR($D$9="Vertical",$D$9="Single Letter"),INDEX('Current Board'!$B$2:$P$16,VLOOKUP(Scorekeeping!Y33,'Standard Board Scores'!$R:$U,3,FALSE),VLOOKUP(Scorekeeping!Y33,'Standard Board Scores'!$R:$U,4,FALSE)),"")),"")),"")</f>
        <v/>
      </c>
      <c r="Z34" s="52"/>
      <c r="AA34" s="54"/>
    </row>
    <row r="35" spans="1:27" ht="15">
      <c r="A35" s="6"/>
      <c r="B35" s="9"/>
      <c r="C35" s="9"/>
      <c r="D35" s="47" t="str">
        <f>IF(IFERROR(IF(ISERROR(D$5),"",IF(OR($D$10="Horizontal",$D$10="Single Letter"),INDEX('Current Board'!$B$2:$P$16,VLOOKUP(Scorekeeping!D34,'Standard Board Scores'!$R:$U,3,FALSE),VLOOKUP(Scorekeeping!D34,'Standard Board Scores'!$R:$U,4,FALSE)),"")),"")=0,"",IFERROR(IF(ISERROR(D$5),"",IF(OR($D$10="Horizontal",$D$10="Single Letter"),INDEX('Current Board'!$B$2:$P$16,VLOOKUP(Scorekeeping!D34,'Standard Board Scores'!$R:$U,3,FALSE),VLOOKUP(Scorekeeping!D34,'Standard Board Scores'!$R:$U,4,FALSE)),"")),""))</f>
        <v/>
      </c>
      <c r="E35" s="47" t="str">
        <f>IF(IFERROR(IF(ISERROR(E$5),"",IF(OR($D$10="Horizontal",$D$10="Single Letter"),INDEX('Current Board'!$B$2:$P$16,VLOOKUP(Scorekeeping!E34,'Standard Board Scores'!$R:$U,3,FALSE),VLOOKUP(Scorekeeping!E34,'Standard Board Scores'!$R:$U,4,FALSE)),"")),"")=0,"",IFERROR(IF(ISERROR(E$5),"",IF(OR($D$10="Horizontal",$D$10="Single Letter"),INDEX('Current Board'!$B$2:$P$16,VLOOKUP(Scorekeeping!E34,'Standard Board Scores'!$R:$U,3,FALSE),VLOOKUP(Scorekeeping!E34,'Standard Board Scores'!$R:$U,4,FALSE)),"")),""))</f>
        <v/>
      </c>
      <c r="F35" s="47" t="str">
        <f>IF(IFERROR(IF(ISERROR(F$5),"",IF(OR($D$10="Horizontal",$D$10="Single Letter"),INDEX('Current Board'!$B$2:$P$16,VLOOKUP(Scorekeeping!F34,'Standard Board Scores'!$R:$U,3,FALSE),VLOOKUP(Scorekeeping!F34,'Standard Board Scores'!$R:$U,4,FALSE)),"")),"")=0,"",IFERROR(IF(ISERROR(F$5),"",IF(OR($D$10="Horizontal",$D$10="Single Letter"),INDEX('Current Board'!$B$2:$P$16,VLOOKUP(Scorekeeping!F34,'Standard Board Scores'!$R:$U,3,FALSE),VLOOKUP(Scorekeeping!F34,'Standard Board Scores'!$R:$U,4,FALSE)),"")),""))</f>
        <v/>
      </c>
      <c r="G35" s="47" t="str">
        <f>IF(IFERROR(IF(ISERROR(G$5),"",IF(OR($D$10="Horizontal",$D$10="Single Letter"),INDEX('Current Board'!$B$2:$P$16,VLOOKUP(Scorekeeping!G34,'Standard Board Scores'!$R:$U,3,FALSE),VLOOKUP(Scorekeeping!G34,'Standard Board Scores'!$R:$U,4,FALSE)),"")),"")=0,"",IFERROR(IF(ISERROR(G$5),"",IF(OR($D$10="Horizontal",$D$10="Single Letter"),INDEX('Current Board'!$B$2:$P$16,VLOOKUP(Scorekeeping!G34,'Standard Board Scores'!$R:$U,3,FALSE),VLOOKUP(Scorekeeping!G34,'Standard Board Scores'!$R:$U,4,FALSE)),"")),""))</f>
        <v/>
      </c>
      <c r="H35" s="47" t="str">
        <f>IF(IFERROR(IF(ISERROR(H$5),"",IF(OR($D$10="Horizontal",$D$10="Single Letter"),INDEX('Current Board'!$B$2:$P$16,VLOOKUP(Scorekeeping!H34,'Standard Board Scores'!$R:$U,3,FALSE),VLOOKUP(Scorekeeping!H34,'Standard Board Scores'!$R:$U,4,FALSE)),"")),"")=0,"",IFERROR(IF(ISERROR(H$5),"",IF(OR($D$10="Horizontal",$D$10="Single Letter"),INDEX('Current Board'!$B$2:$P$16,VLOOKUP(Scorekeeping!H34,'Standard Board Scores'!$R:$U,3,FALSE),VLOOKUP(Scorekeeping!H34,'Standard Board Scores'!$R:$U,4,FALSE)),"")),""))</f>
        <v/>
      </c>
      <c r="I35" s="47" t="str">
        <f>IF(IFERROR(IF(ISERROR(I$5),"",IF(OR($D$10="Horizontal",$D$10="Single Letter"),INDEX('Current Board'!$B$2:$P$16,VLOOKUP(Scorekeeping!I34,'Standard Board Scores'!$R:$U,3,FALSE),VLOOKUP(Scorekeeping!I34,'Standard Board Scores'!$R:$U,4,FALSE)),"")),"")=0,"",IFERROR(IF(ISERROR(I$5),"",IF(OR($D$10="Horizontal",$D$10="Single Letter"),INDEX('Current Board'!$B$2:$P$16,VLOOKUP(Scorekeeping!I34,'Standard Board Scores'!$R:$U,3,FALSE),VLOOKUP(Scorekeeping!I34,'Standard Board Scores'!$R:$U,4,FALSE)),"")),""))</f>
        <v/>
      </c>
      <c r="J35" s="47" t="str">
        <f>IF(IFERROR(IF(ISERROR(J$5),"",IF(OR($D$10="Horizontal",$D$10="Single Letter"),INDEX('Current Board'!$B$2:$P$16,VLOOKUP(Scorekeeping!J34,'Standard Board Scores'!$R:$U,3,FALSE),VLOOKUP(Scorekeeping!J34,'Standard Board Scores'!$R:$U,4,FALSE)),"")),"")=0,"",IFERROR(IF(ISERROR(J$5),"",IF(OR($D$10="Horizontal",$D$10="Single Letter"),INDEX('Current Board'!$B$2:$P$16,VLOOKUP(Scorekeeping!J34,'Standard Board Scores'!$R:$U,3,FALSE),VLOOKUP(Scorekeeping!J34,'Standard Board Scores'!$R:$U,4,FALSE)),"")),""))</f>
        <v/>
      </c>
      <c r="K35" s="51" t="str">
        <f ca="1">IFERROR(VLOOKUP(K34,'Tiles Remaining'!$A:$C,3,FALSE),"")</f>
        <v/>
      </c>
      <c r="L35" s="51" t="str">
        <f ca="1">IFERROR(VLOOKUP(L34,'Tiles Remaining'!$A:$C,3,FALSE),"")</f>
        <v/>
      </c>
      <c r="M35" s="51" t="str">
        <f ca="1">IFERROR(VLOOKUP(M34,'Tiles Remaining'!$A:$C,3,FALSE),"")</f>
        <v/>
      </c>
      <c r="N35" s="51" t="str">
        <f ca="1">IFERROR(VLOOKUP(N34,'Tiles Remaining'!$A:$C,3,FALSE),"")</f>
        <v/>
      </c>
      <c r="O35" s="51" t="str">
        <f ca="1">IFERROR(VLOOKUP(O34,'Tiles Remaining'!$A:$C,3,FALSE),"")</f>
        <v/>
      </c>
      <c r="P35" s="51" t="str">
        <f ca="1">IFERROR(VLOOKUP(P34,'Tiles Remaining'!$A:$C,3,FALSE),"")</f>
        <v/>
      </c>
      <c r="Q35" s="51" t="str">
        <f ca="1">IFERROR(VLOOKUP(Q34,'Tiles Remaining'!$A:$C,3,FALSE),"")</f>
        <v/>
      </c>
      <c r="R35" s="51" t="str">
        <f ca="1">IFERROR(VLOOKUP(R34,'Tiles Remaining'!$A:$C,3,FALSE),"")</f>
        <v/>
      </c>
      <c r="S35" s="51" t="str">
        <f ca="1">IFERROR(VLOOKUP(S34,'Tiles Remaining'!$A:$C,3,FALSE),"")</f>
        <v/>
      </c>
      <c r="T35" s="51" t="str">
        <f ca="1">IFERROR(VLOOKUP(T34,'Tiles Remaining'!$A:$C,3,FALSE),"")</f>
        <v/>
      </c>
      <c r="U35" s="51" t="str">
        <f ca="1">IFERROR(VLOOKUP(U34,'Tiles Remaining'!$A:$C,3,FALSE),"")</f>
        <v/>
      </c>
      <c r="V35" s="51" t="str">
        <f ca="1">IFERROR(VLOOKUP(V34,'Tiles Remaining'!$A:$C,3,FALSE),"")</f>
        <v/>
      </c>
      <c r="W35" s="51" t="str">
        <f ca="1">IFERROR(VLOOKUP(W34,'Tiles Remaining'!$A:$C,3,FALSE),"")</f>
        <v/>
      </c>
      <c r="X35" s="51" t="str">
        <f ca="1">IFERROR(VLOOKUP(X34,'Tiles Remaining'!$A:$C,3,FALSE),"")</f>
        <v/>
      </c>
      <c r="Y35" s="51" t="str">
        <f ca="1">IFERROR(VLOOKUP(Y34,'Tiles Remaining'!$A:$C,3,FALSE),"")</f>
        <v/>
      </c>
      <c r="Z35" s="53">
        <f ca="1">SUM(K35:Y35)</f>
        <v>0</v>
      </c>
      <c r="AA35" s="54"/>
    </row>
    <row r="36" spans="1:27" ht="15">
      <c r="A36" s="6"/>
      <c r="B36" s="39" t="s">
        <v>387</v>
      </c>
      <c r="C36" s="9" t="str">
        <f ca="1">IF(D10="","",IF(D10="Vertical",IF(AND(D17="",E17="",F17="",G17="",H17="",I17="",J17="",D19="",E19="",F19="",G19="",H19="",I19="",J19=""),"No","Yes - Vertical"),IF(D10="Horizontal",IF(AND(D27="",E27="",F27="",G27="",H27="",I27="",J27="",D29="",E29="",F29="",G29="",H29="",I29="",J29=""),"No","Yes - Horizontal"),IF(D10="Single Letter",IF(AND(D17="",E17="",F17="",G17="",H17="",I17="",J17="",D19="",E19="",F19="",G19="",H19="",I19="",J19="",D27="",E27="",F27="",G27="",H27="",I27="",J27="",D29="",E29="",F29="",G29="",H29="",I29="",J29=""),"No","Yes - Single Letter")))))</f>
        <v/>
      </c>
      <c r="D36" s="47"/>
      <c r="E36" s="47" t="str">
        <f>IF(IFERROR(IF(ISERROR(E$5),"",IF(OR($D$10="Vertical",$D$10="Single Letter"),INDEX('Current Board'!$B$2:$P$16,VLOOKUP(Scorekeeping!E35,'Standard Board Scores'!$R:$U,3,FALSE),VLOOKUP(Scorekeeping!E35,'Standard Board Scores'!$R:$U,4,FALSE)),"")),"")=0,"",IFERROR(IF(ISERROR(E$5),"",IF(OR($D$10="Vertical",$D$10="Single Letter"),INDEX('Current Board'!$B$2:$P$16,VLOOKUP(Scorekeeping!E35,'Standard Board Scores'!$R:$U,3,FALSE),VLOOKUP(Scorekeeping!E35,'Standard Board Scores'!$R:$U,4,FALSE)),"")),""))</f>
        <v/>
      </c>
      <c r="F36" s="47" t="str">
        <f>IF(IFERROR(IF(ISERROR(F$5),"",IF(OR($D$10="Vertical",$D$10="Single Letter"),INDEX('Current Board'!$B$2:$P$16,VLOOKUP(Scorekeeping!F35,'Standard Board Scores'!$R:$U,3,FALSE),VLOOKUP(Scorekeeping!F35,'Standard Board Scores'!$R:$U,4,FALSE)),"")),"")=0,"",IFERROR(IF(ISERROR(F$5),"",IF(OR($D$10="Vertical",$D$10="Single Letter"),INDEX('Current Board'!$B$2:$P$16,VLOOKUP(Scorekeeping!F35,'Standard Board Scores'!$R:$U,3,FALSE),VLOOKUP(Scorekeeping!F35,'Standard Board Scores'!$R:$U,4,FALSE)),"")),""))</f>
        <v/>
      </c>
      <c r="G36" s="47" t="str">
        <f>IF(IFERROR(IF(ISERROR(G$5),"",IF(OR($D$10="Vertical",$D$10="Single Letter"),INDEX('Current Board'!$B$2:$P$16,VLOOKUP(Scorekeeping!G35,'Standard Board Scores'!$R:$U,3,FALSE),VLOOKUP(Scorekeeping!G35,'Standard Board Scores'!$R:$U,4,FALSE)),"")),"")=0,"",IFERROR(IF(ISERROR(G$5),"",IF(OR($D$10="Vertical",$D$10="Single Letter"),INDEX('Current Board'!$B$2:$P$16,VLOOKUP(Scorekeeping!G35,'Standard Board Scores'!$R:$U,3,FALSE),VLOOKUP(Scorekeeping!G35,'Standard Board Scores'!$R:$U,4,FALSE)),"")),""))</f>
        <v/>
      </c>
      <c r="H36" s="47" t="str">
        <f>IF(IFERROR(IF(ISERROR(H$5),"",IF(OR($D$10="Vertical",$D$10="Single Letter"),INDEX('Current Board'!$B$2:$P$16,VLOOKUP(Scorekeeping!H35,'Standard Board Scores'!$R:$U,3,FALSE),VLOOKUP(Scorekeeping!H35,'Standard Board Scores'!$R:$U,4,FALSE)),"")),"")=0,"",IFERROR(IF(ISERROR(H$5),"",IF(OR($D$10="Vertical",$D$10="Single Letter"),INDEX('Current Board'!$B$2:$P$16,VLOOKUP(Scorekeeping!H35,'Standard Board Scores'!$R:$U,3,FALSE),VLOOKUP(Scorekeeping!H35,'Standard Board Scores'!$R:$U,4,FALSE)),"")),""))</f>
        <v/>
      </c>
      <c r="I36" s="47" t="str">
        <f>IF(IFERROR(IF(ISERROR(I$5),"",IF(OR($D$10="Vertical",$D$10="Single Letter"),INDEX('Current Board'!$B$2:$P$16,VLOOKUP(Scorekeeping!I35,'Standard Board Scores'!$R:$U,3,FALSE),VLOOKUP(Scorekeeping!I35,'Standard Board Scores'!$R:$U,4,FALSE)),"")),"")=0,"",IFERROR(IF(ISERROR(I$5),"",IF(OR($D$10="Vertical",$D$10="Single Letter"),INDEX('Current Board'!$B$2:$P$16,VLOOKUP(Scorekeeping!I35,'Standard Board Scores'!$R:$U,3,FALSE),VLOOKUP(Scorekeeping!I35,'Standard Board Scores'!$R:$U,4,FALSE)),"")),""))</f>
        <v/>
      </c>
      <c r="J36" s="47" t="str">
        <f>IF(IFERROR(IF(ISERROR(J$5),"",IF(OR($D$10="Vertical",$D$10="Single Letter"),INDEX('Current Board'!$B$2:$P$16,VLOOKUP(Scorekeeping!J35,'Standard Board Scores'!$R:$U,3,FALSE),VLOOKUP(Scorekeeping!J35,'Standard Board Scores'!$R:$U,4,FALSE)),"")),"")=0,"",IFERROR(IF(ISERROR(J$5),"",IF(OR($D$10="Vertical",$D$10="Single Letter"),INDEX('Current Board'!$B$2:$P$16,VLOOKUP(Scorekeeping!J35,'Standard Board Scores'!$R:$U,3,FALSE),VLOOKUP(Scorekeeping!J35,'Standard Board Scores'!$R:$U,4,FALSE)),"")),""))</f>
        <v/>
      </c>
      <c r="K36" s="51"/>
      <c r="L36" s="50" t="s">
        <v>392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2"/>
      <c r="AA36" s="54"/>
    </row>
    <row r="37" spans="1:27" ht="15">
      <c r="A37" s="6"/>
      <c r="B37" s="9"/>
      <c r="C37" s="9"/>
      <c r="D37" s="47"/>
      <c r="E37" s="47"/>
      <c r="F37" s="47"/>
      <c r="G37" s="47"/>
      <c r="H37" s="47"/>
      <c r="I37" s="47"/>
      <c r="J37" s="47"/>
      <c r="K37" s="51"/>
      <c r="L37" s="51">
        <v>1</v>
      </c>
      <c r="M37" s="51">
        <v>2</v>
      </c>
      <c r="N37" s="51">
        <v>3</v>
      </c>
      <c r="O37" s="51">
        <v>4</v>
      </c>
      <c r="P37" s="51">
        <v>5</v>
      </c>
      <c r="Q37" s="51">
        <v>6</v>
      </c>
      <c r="R37" s="51">
        <v>7</v>
      </c>
      <c r="S37" s="51">
        <v>8</v>
      </c>
      <c r="T37" s="51">
        <v>9</v>
      </c>
      <c r="U37" s="51">
        <v>10</v>
      </c>
      <c r="V37" s="51">
        <v>11</v>
      </c>
      <c r="W37" s="51">
        <v>12</v>
      </c>
      <c r="X37" s="51">
        <v>13</v>
      </c>
      <c r="Y37" s="51">
        <v>14</v>
      </c>
      <c r="Z37" s="52"/>
      <c r="AA37" s="54"/>
    </row>
    <row r="38" spans="1:27" ht="15">
      <c r="A38" s="6"/>
      <c r="B38" s="58" t="s">
        <v>430</v>
      </c>
      <c r="C38" s="57" t="str">
        <f ca="1">IF(J2="",IF(C36="Yes - Vertical",SUM(D14,D21:J21,AA85),IF(C36="Yes - Horizontal",SUM(D14,D31:J31,AA165),IF(C36="Yes - Single Letter",SUM(D14,AA85,AA165),D14))),SUM(50,IF(C36="Yes - Vertical",SUM(D14,D21:J21,AA85),IF(C36="Yes - Horizontal",SUM(D14,D31:J31,AA165),IF(C36="Yes - Single Letter",SUM(D14,AA85,AA165),D14)))))</f>
        <v/>
      </c>
      <c r="D38" s="47"/>
      <c r="E38" s="47"/>
      <c r="F38" s="47"/>
      <c r="G38" s="47"/>
      <c r="H38" s="47"/>
      <c r="I38" s="47"/>
      <c r="J38" s="47"/>
      <c r="K38" s="51" t="str">
        <f ca="1">H16</f>
        <v/>
      </c>
      <c r="L38" s="51" t="str">
        <f ca="1">IF(AND(K38&lt;&gt;"",LEFT(K38,1)&lt;&gt;"B",LEFT(K38,1)&lt;&gt;"A"),CONCATENATE(CHAR(CODE(LEFT(K38,1))-1),REPLACE(K38,1,1,"")),"")</f>
        <v/>
      </c>
      <c r="M38" s="51" t="str">
        <f t="shared" ref="M38:Y38" ca="1" si="41">IF(AND(L38&lt;&gt;"",LEFT(L38,1)&lt;&gt;"B",LEFT(L38,1)&lt;&gt;"A"),CONCATENATE(CHAR(CODE(LEFT(L38,1))-1),REPLACE(L38,1,1,"")),"")</f>
        <v/>
      </c>
      <c r="N38" s="51" t="str">
        <f t="shared" ca="1" si="41"/>
        <v/>
      </c>
      <c r="O38" s="51" t="str">
        <f t="shared" ca="1" si="41"/>
        <v/>
      </c>
      <c r="P38" s="51" t="str">
        <f t="shared" ca="1" si="41"/>
        <v/>
      </c>
      <c r="Q38" s="51" t="str">
        <f t="shared" ca="1" si="41"/>
        <v/>
      </c>
      <c r="R38" s="51" t="str">
        <f t="shared" ca="1" si="41"/>
        <v/>
      </c>
      <c r="S38" s="51" t="str">
        <f t="shared" ca="1" si="41"/>
        <v/>
      </c>
      <c r="T38" s="51" t="str">
        <f t="shared" ca="1" si="41"/>
        <v/>
      </c>
      <c r="U38" s="51" t="str">
        <f t="shared" ca="1" si="41"/>
        <v/>
      </c>
      <c r="V38" s="51" t="str">
        <f t="shared" ca="1" si="41"/>
        <v/>
      </c>
      <c r="W38" s="51" t="str">
        <f t="shared" ca="1" si="41"/>
        <v/>
      </c>
      <c r="X38" s="51" t="str">
        <f t="shared" ca="1" si="41"/>
        <v/>
      </c>
      <c r="Y38" s="51" t="str">
        <f t="shared" ca="1" si="41"/>
        <v/>
      </c>
      <c r="Z38" s="52"/>
      <c r="AA38" s="54"/>
    </row>
    <row r="39" spans="1:27" ht="15">
      <c r="A39" s="6"/>
      <c r="B39" s="9"/>
      <c r="C39" s="9"/>
      <c r="D39" s="47"/>
      <c r="E39" s="47"/>
      <c r="F39" s="47"/>
      <c r="G39" s="47"/>
      <c r="H39" s="47"/>
      <c r="I39" s="47"/>
      <c r="J39" s="47"/>
      <c r="K39" s="51" t="str">
        <f ca="1">IF(IFERROR(IF(K38="","",IF(OR($D$9="Vertical",$D$9="Single Letter"),INDEX('Current Board'!$B$2:$P$16,VLOOKUP(Scorekeeping!K38,'Standard Board Scores'!$R:$U,3,FALSE),VLOOKUP(Scorekeeping!K38,'Standard Board Scores'!$R:$U,4,FALSE)),"")),"")=0,"",IFERROR(IF(ISERROR(K38),"",IF(OR($D$9="Vertical",$D$9="Single Letter"),INDEX('Current Board'!$B$2:$P$16,VLOOKUP(Scorekeeping!K38,'Standard Board Scores'!$R:$U,3,FALSE),VLOOKUP(Scorekeeping!K38,'Standard Board Scores'!$R:$U,4,FALSE)),"")),""))</f>
        <v/>
      </c>
      <c r="L39" s="51" t="str">
        <f ca="1">IF(K39&lt;&gt;"",IF(IFERROR(IF(L38="","",IF(OR($D$9="Vertical",$D$9="Single Letter"),INDEX('Current Board'!$B$2:$P$16,VLOOKUP(Scorekeeping!L38,'Standard Board Scores'!$R:$U,3,FALSE),VLOOKUP(Scorekeeping!L38,'Standard Board Scores'!$R:$U,4,FALSE)),"")),"")=0,"",IFERROR(IF(ISERROR(L38),"",IF(OR($D$9="Vertical",$D$9="Single Letter"),INDEX('Current Board'!$B$2:$P$16,VLOOKUP(Scorekeeping!L38,'Standard Board Scores'!$R:$U,3,FALSE),VLOOKUP(Scorekeeping!L38,'Standard Board Scores'!$R:$U,4,FALSE)),"")),"")),"")</f>
        <v/>
      </c>
      <c r="M39" s="51" t="str">
        <f ca="1">IF(L39&lt;&gt;"",IF(IFERROR(IF(M38="","",IF(OR($D$9="Vertical",$D$9="Single Letter"),INDEX('Current Board'!$B$2:$P$16,VLOOKUP(Scorekeeping!M38,'Standard Board Scores'!$R:$U,3,FALSE),VLOOKUP(Scorekeeping!M38,'Standard Board Scores'!$R:$U,4,FALSE)),"")),"")=0,"",IFERROR(IF(ISERROR(M38),"",IF(OR($D$9="Vertical",$D$9="Single Letter"),INDEX('Current Board'!$B$2:$P$16,VLOOKUP(Scorekeeping!M38,'Standard Board Scores'!$R:$U,3,FALSE),VLOOKUP(Scorekeeping!M38,'Standard Board Scores'!$R:$U,4,FALSE)),"")),"")),"")</f>
        <v/>
      </c>
      <c r="N39" s="51" t="str">
        <f ca="1">IF(M39&lt;&gt;"",IF(IFERROR(IF(N38="","",IF(OR($D$9="Vertical",$D$9="Single Letter"),INDEX('Current Board'!$B$2:$P$16,VLOOKUP(Scorekeeping!N38,'Standard Board Scores'!$R:$U,3,FALSE),VLOOKUP(Scorekeeping!N38,'Standard Board Scores'!$R:$U,4,FALSE)),"")),"")=0,"",IFERROR(IF(ISERROR(N38),"",IF(OR($D$9="Vertical",$D$9="Single Letter"),INDEX('Current Board'!$B$2:$P$16,VLOOKUP(Scorekeeping!N38,'Standard Board Scores'!$R:$U,3,FALSE),VLOOKUP(Scorekeeping!N38,'Standard Board Scores'!$R:$U,4,FALSE)),"")),"")),"")</f>
        <v/>
      </c>
      <c r="O39" s="51" t="str">
        <f ca="1">IF(N39&lt;&gt;"",IF(IFERROR(IF(O38="","",IF(OR($D$9="Vertical",$D$9="Single Letter"),INDEX('Current Board'!$B$2:$P$16,VLOOKUP(Scorekeeping!O38,'Standard Board Scores'!$R:$U,3,FALSE),VLOOKUP(Scorekeeping!O38,'Standard Board Scores'!$R:$U,4,FALSE)),"")),"")=0,"",IFERROR(IF(ISERROR(O38),"",IF(OR($D$9="Vertical",$D$9="Single Letter"),INDEX('Current Board'!$B$2:$P$16,VLOOKUP(Scorekeeping!O38,'Standard Board Scores'!$R:$U,3,FALSE),VLOOKUP(Scorekeeping!O38,'Standard Board Scores'!$R:$U,4,FALSE)),"")),"")),"")</f>
        <v/>
      </c>
      <c r="P39" s="51" t="str">
        <f ca="1">IF(O39&lt;&gt;"",IF(IFERROR(IF(P38="","",IF(OR($D$9="Vertical",$D$9="Single Letter"),INDEX('Current Board'!$B$2:$P$16,VLOOKUP(Scorekeeping!P38,'Standard Board Scores'!$R:$U,3,FALSE),VLOOKUP(Scorekeeping!P38,'Standard Board Scores'!$R:$U,4,FALSE)),"")),"")=0,"",IFERROR(IF(ISERROR(P38),"",IF(OR($D$9="Vertical",$D$9="Single Letter"),INDEX('Current Board'!$B$2:$P$16,VLOOKUP(Scorekeeping!P38,'Standard Board Scores'!$R:$U,3,FALSE),VLOOKUP(Scorekeeping!P38,'Standard Board Scores'!$R:$U,4,FALSE)),"")),"")),"")</f>
        <v/>
      </c>
      <c r="Q39" s="51" t="str">
        <f ca="1">IF(P39&lt;&gt;"",IF(IFERROR(IF(Q38="","",IF(OR($D$9="Vertical",$D$9="Single Letter"),INDEX('Current Board'!$B$2:$P$16,VLOOKUP(Scorekeeping!Q38,'Standard Board Scores'!$R:$U,3,FALSE),VLOOKUP(Scorekeeping!Q38,'Standard Board Scores'!$R:$U,4,FALSE)),"")),"")=0,"",IFERROR(IF(ISERROR(Q38),"",IF(OR($D$9="Vertical",$D$9="Single Letter"),INDEX('Current Board'!$B$2:$P$16,VLOOKUP(Scorekeeping!Q38,'Standard Board Scores'!$R:$U,3,FALSE),VLOOKUP(Scorekeeping!Q38,'Standard Board Scores'!$R:$U,4,FALSE)),"")),"")),"")</f>
        <v/>
      </c>
      <c r="R39" s="51" t="str">
        <f ca="1">IF(Q39&lt;&gt;"",IF(IFERROR(IF(R38="","",IF(OR($D$9="Vertical",$D$9="Single Letter"),INDEX('Current Board'!$B$2:$P$16,VLOOKUP(Scorekeeping!R38,'Standard Board Scores'!$R:$U,3,FALSE),VLOOKUP(Scorekeeping!R38,'Standard Board Scores'!$R:$U,4,FALSE)),"")),"")=0,"",IFERROR(IF(ISERROR(R38),"",IF(OR($D$9="Vertical",$D$9="Single Letter"),INDEX('Current Board'!$B$2:$P$16,VLOOKUP(Scorekeeping!R38,'Standard Board Scores'!$R:$U,3,FALSE),VLOOKUP(Scorekeeping!R38,'Standard Board Scores'!$R:$U,4,FALSE)),"")),"")),"")</f>
        <v/>
      </c>
      <c r="S39" s="51" t="str">
        <f ca="1">IF(R39&lt;&gt;"",IF(IFERROR(IF(S38="","",IF(OR($D$9="Vertical",$D$9="Single Letter"),INDEX('Current Board'!$B$2:$P$16,VLOOKUP(Scorekeeping!S38,'Standard Board Scores'!$R:$U,3,FALSE),VLOOKUP(Scorekeeping!S38,'Standard Board Scores'!$R:$U,4,FALSE)),"")),"")=0,"",IFERROR(IF(ISERROR(S38),"",IF(OR($D$9="Vertical",$D$9="Single Letter"),INDEX('Current Board'!$B$2:$P$16,VLOOKUP(Scorekeeping!S38,'Standard Board Scores'!$R:$U,3,FALSE),VLOOKUP(Scorekeeping!S38,'Standard Board Scores'!$R:$U,4,FALSE)),"")),"")),"")</f>
        <v/>
      </c>
      <c r="T39" s="51" t="str">
        <f ca="1">IF(S39&lt;&gt;"",IF(IFERROR(IF(T38="","",IF(OR($D$9="Vertical",$D$9="Single Letter"),INDEX('Current Board'!$B$2:$P$16,VLOOKUP(Scorekeeping!T38,'Standard Board Scores'!$R:$U,3,FALSE),VLOOKUP(Scorekeeping!T38,'Standard Board Scores'!$R:$U,4,FALSE)),"")),"")=0,"",IFERROR(IF(ISERROR(T38),"",IF(OR($D$9="Vertical",$D$9="Single Letter"),INDEX('Current Board'!$B$2:$P$16,VLOOKUP(Scorekeeping!T38,'Standard Board Scores'!$R:$U,3,FALSE),VLOOKUP(Scorekeeping!T38,'Standard Board Scores'!$R:$U,4,FALSE)),"")),"")),"")</f>
        <v/>
      </c>
      <c r="U39" s="51" t="str">
        <f ca="1">IF(T39&lt;&gt;"",IF(IFERROR(IF(U38="","",IF(OR($D$9="Vertical",$D$9="Single Letter"),INDEX('Current Board'!$B$2:$P$16,VLOOKUP(Scorekeeping!U38,'Standard Board Scores'!$R:$U,3,FALSE),VLOOKUP(Scorekeeping!U38,'Standard Board Scores'!$R:$U,4,FALSE)),"")),"")=0,"",IFERROR(IF(ISERROR(U38),"",IF(OR($D$9="Vertical",$D$9="Single Letter"),INDEX('Current Board'!$B$2:$P$16,VLOOKUP(Scorekeeping!U38,'Standard Board Scores'!$R:$U,3,FALSE),VLOOKUP(Scorekeeping!U38,'Standard Board Scores'!$R:$U,4,FALSE)),"")),"")),"")</f>
        <v/>
      </c>
      <c r="V39" s="51" t="str">
        <f ca="1">IF(U39&lt;&gt;"",IF(IFERROR(IF(V38="","",IF(OR($D$9="Vertical",$D$9="Single Letter"),INDEX('Current Board'!$B$2:$P$16,VLOOKUP(Scorekeeping!V38,'Standard Board Scores'!$R:$U,3,FALSE),VLOOKUP(Scorekeeping!V38,'Standard Board Scores'!$R:$U,4,FALSE)),"")),"")=0,"",IFERROR(IF(ISERROR(V38),"",IF(OR($D$9="Vertical",$D$9="Single Letter"),INDEX('Current Board'!$B$2:$P$16,VLOOKUP(Scorekeeping!V38,'Standard Board Scores'!$R:$U,3,FALSE),VLOOKUP(Scorekeeping!V38,'Standard Board Scores'!$R:$U,4,FALSE)),"")),"")),"")</f>
        <v/>
      </c>
      <c r="W39" s="51" t="str">
        <f ca="1">IF(V39&lt;&gt;"",IF(IFERROR(IF(W38="","",IF(OR($D$9="Vertical",$D$9="Single Letter"),INDEX('Current Board'!$B$2:$P$16,VLOOKUP(Scorekeeping!W38,'Standard Board Scores'!$R:$U,3,FALSE),VLOOKUP(Scorekeeping!W38,'Standard Board Scores'!$R:$U,4,FALSE)),"")),"")=0,"",IFERROR(IF(ISERROR(W38),"",IF(OR($D$9="Vertical",$D$9="Single Letter"),INDEX('Current Board'!$B$2:$P$16,VLOOKUP(Scorekeeping!W38,'Standard Board Scores'!$R:$U,3,FALSE),VLOOKUP(Scorekeeping!W38,'Standard Board Scores'!$R:$U,4,FALSE)),"")),"")),"")</f>
        <v/>
      </c>
      <c r="X39" s="51" t="str">
        <f ca="1">IF(W39&lt;&gt;"",IF(IFERROR(IF(X38="","",IF(OR($D$9="Vertical",$D$9="Single Letter"),INDEX('Current Board'!$B$2:$P$16,VLOOKUP(Scorekeeping!X38,'Standard Board Scores'!$R:$U,3,FALSE),VLOOKUP(Scorekeeping!X38,'Standard Board Scores'!$R:$U,4,FALSE)),"")),"")=0,"",IFERROR(IF(ISERROR(X38),"",IF(OR($D$9="Vertical",$D$9="Single Letter"),INDEX('Current Board'!$B$2:$P$16,VLOOKUP(Scorekeeping!X38,'Standard Board Scores'!$R:$U,3,FALSE),VLOOKUP(Scorekeeping!X38,'Standard Board Scores'!$R:$U,4,FALSE)),"")),"")),"")</f>
        <v/>
      </c>
      <c r="Y39" s="51" t="str">
        <f ca="1">IF(X39&lt;&gt;"",IF(IFERROR(IF(Y38="","",IF(OR($D$9="Vertical",$D$9="Single Letter"),INDEX('Current Board'!$B$2:$P$16,VLOOKUP(Scorekeeping!Y38,'Standard Board Scores'!$R:$U,3,FALSE),VLOOKUP(Scorekeeping!Y38,'Standard Board Scores'!$R:$U,4,FALSE)),"")),"")=0,"",IFERROR(IF(ISERROR(Y38),"",IF(OR($D$9="Vertical",$D$9="Single Letter"),INDEX('Current Board'!$B$2:$P$16,VLOOKUP(Scorekeeping!Y38,'Standard Board Scores'!$R:$U,3,FALSE),VLOOKUP(Scorekeeping!Y38,'Standard Board Scores'!$R:$U,4,FALSE)),"")),"")),"")</f>
        <v/>
      </c>
      <c r="Z39" s="52"/>
      <c r="AA39" s="54"/>
    </row>
    <row r="40" spans="1:27" ht="15">
      <c r="A40" s="6"/>
      <c r="B40" s="9"/>
      <c r="C40" s="9"/>
      <c r="D40" s="47"/>
      <c r="E40" s="47"/>
      <c r="F40" s="47"/>
      <c r="G40" s="47"/>
      <c r="H40" s="47"/>
      <c r="I40" s="47"/>
      <c r="J40" s="47"/>
      <c r="K40" s="51" t="str">
        <f ca="1">IFERROR(VLOOKUP(K39,'Tiles Remaining'!$A:$C,3,FALSE),"")</f>
        <v/>
      </c>
      <c r="L40" s="51" t="str">
        <f ca="1">IFERROR(VLOOKUP(L39,'Tiles Remaining'!$A:$C,3,FALSE),"")</f>
        <v/>
      </c>
      <c r="M40" s="51" t="str">
        <f ca="1">IFERROR(VLOOKUP(M39,'Tiles Remaining'!$A:$C,3,FALSE),"")</f>
        <v/>
      </c>
      <c r="N40" s="51" t="str">
        <f ca="1">IFERROR(VLOOKUP(N39,'Tiles Remaining'!$A:$C,3,FALSE),"")</f>
        <v/>
      </c>
      <c r="O40" s="51" t="str">
        <f ca="1">IFERROR(VLOOKUP(O39,'Tiles Remaining'!$A:$C,3,FALSE),"")</f>
        <v/>
      </c>
      <c r="P40" s="51" t="str">
        <f ca="1">IFERROR(VLOOKUP(P39,'Tiles Remaining'!$A:$C,3,FALSE),"")</f>
        <v/>
      </c>
      <c r="Q40" s="51" t="str">
        <f ca="1">IFERROR(VLOOKUP(Q39,'Tiles Remaining'!$A:$C,3,FALSE),"")</f>
        <v/>
      </c>
      <c r="R40" s="51" t="str">
        <f ca="1">IFERROR(VLOOKUP(R39,'Tiles Remaining'!$A:$C,3,FALSE),"")</f>
        <v/>
      </c>
      <c r="S40" s="51" t="str">
        <f ca="1">IFERROR(VLOOKUP(S39,'Tiles Remaining'!$A:$C,3,FALSE),"")</f>
        <v/>
      </c>
      <c r="T40" s="51" t="str">
        <f ca="1">IFERROR(VLOOKUP(T39,'Tiles Remaining'!$A:$C,3,FALSE),"")</f>
        <v/>
      </c>
      <c r="U40" s="51" t="str">
        <f ca="1">IFERROR(VLOOKUP(U39,'Tiles Remaining'!$A:$C,3,FALSE),"")</f>
        <v/>
      </c>
      <c r="V40" s="51" t="str">
        <f ca="1">IFERROR(VLOOKUP(V39,'Tiles Remaining'!$A:$C,3,FALSE),"")</f>
        <v/>
      </c>
      <c r="W40" s="51" t="str">
        <f ca="1">IFERROR(VLOOKUP(W39,'Tiles Remaining'!$A:$C,3,FALSE),"")</f>
        <v/>
      </c>
      <c r="X40" s="51" t="str">
        <f ca="1">IFERROR(VLOOKUP(X39,'Tiles Remaining'!$A:$C,3,FALSE),"")</f>
        <v/>
      </c>
      <c r="Y40" s="51" t="str">
        <f ca="1">IFERROR(VLOOKUP(Y39,'Tiles Remaining'!$A:$C,3,FALSE),"")</f>
        <v/>
      </c>
      <c r="Z40" s="53">
        <f ca="1">SUM(K40:Y40)</f>
        <v>0</v>
      </c>
      <c r="AA40" s="54"/>
    </row>
    <row r="41" spans="1:27" ht="15">
      <c r="A41" s="6"/>
      <c r="B41" s="9"/>
      <c r="C41" s="9"/>
      <c r="D41" s="47"/>
      <c r="E41" s="47"/>
      <c r="F41" s="47"/>
      <c r="G41" s="47"/>
      <c r="H41" s="47"/>
      <c r="I41" s="47"/>
      <c r="J41" s="47"/>
      <c r="K41" s="51"/>
      <c r="L41" s="50" t="s">
        <v>393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2"/>
      <c r="AA41" s="54"/>
    </row>
    <row r="42" spans="1:27" ht="15">
      <c r="A42" s="6"/>
      <c r="B42" s="9"/>
      <c r="C42" s="9"/>
      <c r="D42" s="47"/>
      <c r="E42" s="47"/>
      <c r="F42" s="47"/>
      <c r="G42" s="47"/>
      <c r="H42" s="47"/>
      <c r="I42" s="47"/>
      <c r="J42" s="47"/>
      <c r="K42" s="51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51">
        <v>6</v>
      </c>
      <c r="R42" s="51">
        <v>7</v>
      </c>
      <c r="S42" s="51">
        <v>8</v>
      </c>
      <c r="T42" s="51">
        <v>9</v>
      </c>
      <c r="U42" s="51">
        <v>10</v>
      </c>
      <c r="V42" s="51">
        <v>11</v>
      </c>
      <c r="W42" s="51">
        <v>12</v>
      </c>
      <c r="X42" s="51">
        <v>13</v>
      </c>
      <c r="Y42" s="51">
        <v>14</v>
      </c>
      <c r="Z42" s="52"/>
      <c r="AA42" s="54"/>
    </row>
    <row r="43" spans="1:27" ht="15">
      <c r="A43" s="6"/>
      <c r="B43" s="9"/>
      <c r="C43" s="9"/>
      <c r="D43" s="47"/>
      <c r="E43" s="47"/>
      <c r="F43" s="47"/>
      <c r="G43" s="47"/>
      <c r="H43" s="47"/>
      <c r="I43" s="47"/>
      <c r="J43" s="47"/>
      <c r="K43" s="51" t="str">
        <f ca="1">I16</f>
        <v/>
      </c>
      <c r="L43" s="51" t="str">
        <f ca="1">IF(AND(K43&lt;&gt;"",LEFT(K43,1)&lt;&gt;"B",LEFT(K43,1)&lt;&gt;"A"),CONCATENATE(CHAR(CODE(LEFT(K43,1))-1),REPLACE(K43,1,1,"")),"")</f>
        <v/>
      </c>
      <c r="M43" s="51" t="str">
        <f t="shared" ref="M43:Y43" ca="1" si="42">IF(AND(L43&lt;&gt;"",LEFT(L43,1)&lt;&gt;"B",LEFT(L43,1)&lt;&gt;"A"),CONCATENATE(CHAR(CODE(LEFT(L43,1))-1),REPLACE(L43,1,1,"")),"")</f>
        <v/>
      </c>
      <c r="N43" s="51" t="str">
        <f t="shared" ca="1" si="42"/>
        <v/>
      </c>
      <c r="O43" s="51" t="str">
        <f t="shared" ca="1" si="42"/>
        <v/>
      </c>
      <c r="P43" s="51" t="str">
        <f t="shared" ca="1" si="42"/>
        <v/>
      </c>
      <c r="Q43" s="51" t="str">
        <f t="shared" ca="1" si="42"/>
        <v/>
      </c>
      <c r="R43" s="51" t="str">
        <f t="shared" ca="1" si="42"/>
        <v/>
      </c>
      <c r="S43" s="51" t="str">
        <f t="shared" ca="1" si="42"/>
        <v/>
      </c>
      <c r="T43" s="51" t="str">
        <f t="shared" ca="1" si="42"/>
        <v/>
      </c>
      <c r="U43" s="51" t="str">
        <f t="shared" ca="1" si="42"/>
        <v/>
      </c>
      <c r="V43" s="51" t="str">
        <f t="shared" ca="1" si="42"/>
        <v/>
      </c>
      <c r="W43" s="51" t="str">
        <f t="shared" ca="1" si="42"/>
        <v/>
      </c>
      <c r="X43" s="51" t="str">
        <f t="shared" ca="1" si="42"/>
        <v/>
      </c>
      <c r="Y43" s="51" t="str">
        <f t="shared" ca="1" si="42"/>
        <v/>
      </c>
      <c r="Z43" s="52"/>
      <c r="AA43" s="54"/>
    </row>
    <row r="44" spans="1:27">
      <c r="K44" s="51" t="str">
        <f ca="1">IF(IFERROR(IF(K43="","",IF(OR($D$9="Vertical",$D$9="Single Letter"),INDEX('Current Board'!$B$2:$P$16,VLOOKUP(Scorekeeping!K43,'Standard Board Scores'!$R:$U,3,FALSE),VLOOKUP(Scorekeeping!K43,'Standard Board Scores'!$R:$U,4,FALSE)),"")),"")=0,"",IFERROR(IF(ISERROR(K43),"",IF(OR($D$9="Vertical",$D$9="Single Letter"),INDEX('Current Board'!$B$2:$P$16,VLOOKUP(Scorekeeping!K43,'Standard Board Scores'!$R:$U,3,FALSE),VLOOKUP(Scorekeeping!K43,'Standard Board Scores'!$R:$U,4,FALSE)),"")),""))</f>
        <v/>
      </c>
      <c r="L44" s="51" t="str">
        <f ca="1">IF(K44&lt;&gt;"",IF(IFERROR(IF(L43="","",IF(OR($D$9="Vertical",$D$9="Single Letter"),INDEX('Current Board'!$B$2:$P$16,VLOOKUP(Scorekeeping!L43,'Standard Board Scores'!$R:$U,3,FALSE),VLOOKUP(Scorekeeping!L43,'Standard Board Scores'!$R:$U,4,FALSE)),"")),"")=0,"",IFERROR(IF(ISERROR(L43),"",IF(OR($D$9="Vertical",$D$9="Single Letter"),INDEX('Current Board'!$B$2:$P$16,VLOOKUP(Scorekeeping!L43,'Standard Board Scores'!$R:$U,3,FALSE),VLOOKUP(Scorekeeping!L43,'Standard Board Scores'!$R:$U,4,FALSE)),"")),"")),"")</f>
        <v/>
      </c>
      <c r="M44" s="51" t="str">
        <f ca="1">IF(L44&lt;&gt;"",IF(IFERROR(IF(M43="","",IF(OR($D$9="Vertical",$D$9="Single Letter"),INDEX('Current Board'!$B$2:$P$16,VLOOKUP(Scorekeeping!M43,'Standard Board Scores'!$R:$U,3,FALSE),VLOOKUP(Scorekeeping!M43,'Standard Board Scores'!$R:$U,4,FALSE)),"")),"")=0,"",IFERROR(IF(ISERROR(M43),"",IF(OR($D$9="Vertical",$D$9="Single Letter"),INDEX('Current Board'!$B$2:$P$16,VLOOKUP(Scorekeeping!M43,'Standard Board Scores'!$R:$U,3,FALSE),VLOOKUP(Scorekeeping!M43,'Standard Board Scores'!$R:$U,4,FALSE)),"")),"")),"")</f>
        <v/>
      </c>
      <c r="N44" s="51" t="str">
        <f ca="1">IF(M44&lt;&gt;"",IF(IFERROR(IF(N43="","",IF(OR($D$9="Vertical",$D$9="Single Letter"),INDEX('Current Board'!$B$2:$P$16,VLOOKUP(Scorekeeping!N43,'Standard Board Scores'!$R:$U,3,FALSE),VLOOKUP(Scorekeeping!N43,'Standard Board Scores'!$R:$U,4,FALSE)),"")),"")=0,"",IFERROR(IF(ISERROR(N43),"",IF(OR($D$9="Vertical",$D$9="Single Letter"),INDEX('Current Board'!$B$2:$P$16,VLOOKUP(Scorekeeping!N43,'Standard Board Scores'!$R:$U,3,FALSE),VLOOKUP(Scorekeeping!N43,'Standard Board Scores'!$R:$U,4,FALSE)),"")),"")),"")</f>
        <v/>
      </c>
      <c r="O44" s="51" t="str">
        <f ca="1">IF(N44&lt;&gt;"",IF(IFERROR(IF(O43="","",IF(OR($D$9="Vertical",$D$9="Single Letter"),INDEX('Current Board'!$B$2:$P$16,VLOOKUP(Scorekeeping!O43,'Standard Board Scores'!$R:$U,3,FALSE),VLOOKUP(Scorekeeping!O43,'Standard Board Scores'!$R:$U,4,FALSE)),"")),"")=0,"",IFERROR(IF(ISERROR(O43),"",IF(OR($D$9="Vertical",$D$9="Single Letter"),INDEX('Current Board'!$B$2:$P$16,VLOOKUP(Scorekeeping!O43,'Standard Board Scores'!$R:$U,3,FALSE),VLOOKUP(Scorekeeping!O43,'Standard Board Scores'!$R:$U,4,FALSE)),"")),"")),"")</f>
        <v/>
      </c>
      <c r="P44" s="51" t="str">
        <f ca="1">IF(O44&lt;&gt;"",IF(IFERROR(IF(P43="","",IF(OR($D$9="Vertical",$D$9="Single Letter"),INDEX('Current Board'!$B$2:$P$16,VLOOKUP(Scorekeeping!P43,'Standard Board Scores'!$R:$U,3,FALSE),VLOOKUP(Scorekeeping!P43,'Standard Board Scores'!$R:$U,4,FALSE)),"")),"")=0,"",IFERROR(IF(ISERROR(P43),"",IF(OR($D$9="Vertical",$D$9="Single Letter"),INDEX('Current Board'!$B$2:$P$16,VLOOKUP(Scorekeeping!P43,'Standard Board Scores'!$R:$U,3,FALSE),VLOOKUP(Scorekeeping!P43,'Standard Board Scores'!$R:$U,4,FALSE)),"")),"")),"")</f>
        <v/>
      </c>
      <c r="Q44" s="51" t="str">
        <f ca="1">IF(P44&lt;&gt;"",IF(IFERROR(IF(Q43="","",IF(OR($D$9="Vertical",$D$9="Single Letter"),INDEX('Current Board'!$B$2:$P$16,VLOOKUP(Scorekeeping!Q43,'Standard Board Scores'!$R:$U,3,FALSE),VLOOKUP(Scorekeeping!Q43,'Standard Board Scores'!$R:$U,4,FALSE)),"")),"")=0,"",IFERROR(IF(ISERROR(Q43),"",IF(OR($D$9="Vertical",$D$9="Single Letter"),INDEX('Current Board'!$B$2:$P$16,VLOOKUP(Scorekeeping!Q43,'Standard Board Scores'!$R:$U,3,FALSE),VLOOKUP(Scorekeeping!Q43,'Standard Board Scores'!$R:$U,4,FALSE)),"")),"")),"")</f>
        <v/>
      </c>
      <c r="R44" s="51" t="str">
        <f ca="1">IF(Q44&lt;&gt;"",IF(IFERROR(IF(R43="","",IF(OR($D$9="Vertical",$D$9="Single Letter"),INDEX('Current Board'!$B$2:$P$16,VLOOKUP(Scorekeeping!R43,'Standard Board Scores'!$R:$U,3,FALSE),VLOOKUP(Scorekeeping!R43,'Standard Board Scores'!$R:$U,4,FALSE)),"")),"")=0,"",IFERROR(IF(ISERROR(R43),"",IF(OR($D$9="Vertical",$D$9="Single Letter"),INDEX('Current Board'!$B$2:$P$16,VLOOKUP(Scorekeeping!R43,'Standard Board Scores'!$R:$U,3,FALSE),VLOOKUP(Scorekeeping!R43,'Standard Board Scores'!$R:$U,4,FALSE)),"")),"")),"")</f>
        <v/>
      </c>
      <c r="S44" s="51" t="str">
        <f ca="1">IF(R44&lt;&gt;"",IF(IFERROR(IF(S43="","",IF(OR($D$9="Vertical",$D$9="Single Letter"),INDEX('Current Board'!$B$2:$P$16,VLOOKUP(Scorekeeping!S43,'Standard Board Scores'!$R:$U,3,FALSE),VLOOKUP(Scorekeeping!S43,'Standard Board Scores'!$R:$U,4,FALSE)),"")),"")=0,"",IFERROR(IF(ISERROR(S43),"",IF(OR($D$9="Vertical",$D$9="Single Letter"),INDEX('Current Board'!$B$2:$P$16,VLOOKUP(Scorekeeping!S43,'Standard Board Scores'!$R:$U,3,FALSE),VLOOKUP(Scorekeeping!S43,'Standard Board Scores'!$R:$U,4,FALSE)),"")),"")),"")</f>
        <v/>
      </c>
      <c r="T44" s="51" t="str">
        <f ca="1">IF(S44&lt;&gt;"",IF(IFERROR(IF(T43="","",IF(OR($D$9="Vertical",$D$9="Single Letter"),INDEX('Current Board'!$B$2:$P$16,VLOOKUP(Scorekeeping!T43,'Standard Board Scores'!$R:$U,3,FALSE),VLOOKUP(Scorekeeping!T43,'Standard Board Scores'!$R:$U,4,FALSE)),"")),"")=0,"",IFERROR(IF(ISERROR(T43),"",IF(OR($D$9="Vertical",$D$9="Single Letter"),INDEX('Current Board'!$B$2:$P$16,VLOOKUP(Scorekeeping!T43,'Standard Board Scores'!$R:$U,3,FALSE),VLOOKUP(Scorekeeping!T43,'Standard Board Scores'!$R:$U,4,FALSE)),"")),"")),"")</f>
        <v/>
      </c>
      <c r="U44" s="51" t="str">
        <f ca="1">IF(T44&lt;&gt;"",IF(IFERROR(IF(U43="","",IF(OR($D$9="Vertical",$D$9="Single Letter"),INDEX('Current Board'!$B$2:$P$16,VLOOKUP(Scorekeeping!U43,'Standard Board Scores'!$R:$U,3,FALSE),VLOOKUP(Scorekeeping!U43,'Standard Board Scores'!$R:$U,4,FALSE)),"")),"")=0,"",IFERROR(IF(ISERROR(U43),"",IF(OR($D$9="Vertical",$D$9="Single Letter"),INDEX('Current Board'!$B$2:$P$16,VLOOKUP(Scorekeeping!U43,'Standard Board Scores'!$R:$U,3,FALSE),VLOOKUP(Scorekeeping!U43,'Standard Board Scores'!$R:$U,4,FALSE)),"")),"")),"")</f>
        <v/>
      </c>
      <c r="V44" s="51" t="str">
        <f ca="1">IF(U44&lt;&gt;"",IF(IFERROR(IF(V43="","",IF(OR($D$9="Vertical",$D$9="Single Letter"),INDEX('Current Board'!$B$2:$P$16,VLOOKUP(Scorekeeping!V43,'Standard Board Scores'!$R:$U,3,FALSE),VLOOKUP(Scorekeeping!V43,'Standard Board Scores'!$R:$U,4,FALSE)),"")),"")=0,"",IFERROR(IF(ISERROR(V43),"",IF(OR($D$9="Vertical",$D$9="Single Letter"),INDEX('Current Board'!$B$2:$P$16,VLOOKUP(Scorekeeping!V43,'Standard Board Scores'!$R:$U,3,FALSE),VLOOKUP(Scorekeeping!V43,'Standard Board Scores'!$R:$U,4,FALSE)),"")),"")),"")</f>
        <v/>
      </c>
      <c r="W44" s="51" t="str">
        <f ca="1">IF(V44&lt;&gt;"",IF(IFERROR(IF(W43="","",IF(OR($D$9="Vertical",$D$9="Single Letter"),INDEX('Current Board'!$B$2:$P$16,VLOOKUP(Scorekeeping!W43,'Standard Board Scores'!$R:$U,3,FALSE),VLOOKUP(Scorekeeping!W43,'Standard Board Scores'!$R:$U,4,FALSE)),"")),"")=0,"",IFERROR(IF(ISERROR(W43),"",IF(OR($D$9="Vertical",$D$9="Single Letter"),INDEX('Current Board'!$B$2:$P$16,VLOOKUP(Scorekeeping!W43,'Standard Board Scores'!$R:$U,3,FALSE),VLOOKUP(Scorekeeping!W43,'Standard Board Scores'!$R:$U,4,FALSE)),"")),"")),"")</f>
        <v/>
      </c>
      <c r="X44" s="51" t="str">
        <f ca="1">IF(W44&lt;&gt;"",IF(IFERROR(IF(X43="","",IF(OR($D$9="Vertical",$D$9="Single Letter"),INDEX('Current Board'!$B$2:$P$16,VLOOKUP(Scorekeeping!X43,'Standard Board Scores'!$R:$U,3,FALSE),VLOOKUP(Scorekeeping!X43,'Standard Board Scores'!$R:$U,4,FALSE)),"")),"")=0,"",IFERROR(IF(ISERROR(X43),"",IF(OR($D$9="Vertical",$D$9="Single Letter"),INDEX('Current Board'!$B$2:$P$16,VLOOKUP(Scorekeeping!X43,'Standard Board Scores'!$R:$U,3,FALSE),VLOOKUP(Scorekeeping!X43,'Standard Board Scores'!$R:$U,4,FALSE)),"")),"")),"")</f>
        <v/>
      </c>
      <c r="Y44" s="51" t="str">
        <f ca="1">IF(X44&lt;&gt;"",IF(IFERROR(IF(Y43="","",IF(OR($D$9="Vertical",$D$9="Single Letter"),INDEX('Current Board'!$B$2:$P$16,VLOOKUP(Scorekeeping!Y43,'Standard Board Scores'!$R:$U,3,FALSE),VLOOKUP(Scorekeeping!Y43,'Standard Board Scores'!$R:$U,4,FALSE)),"")),"")=0,"",IFERROR(IF(ISERROR(Y43),"",IF(OR($D$9="Vertical",$D$9="Single Letter"),INDEX('Current Board'!$B$2:$P$16,VLOOKUP(Scorekeeping!Y43,'Standard Board Scores'!$R:$U,3,FALSE),VLOOKUP(Scorekeeping!Y43,'Standard Board Scores'!$R:$U,4,FALSE)),"")),"")),"")</f>
        <v/>
      </c>
      <c r="Z44" s="52"/>
      <c r="AA44" s="54"/>
    </row>
    <row r="45" spans="1:27">
      <c r="K45" s="51" t="str">
        <f ca="1">IFERROR(VLOOKUP(K44,'Tiles Remaining'!$A:$C,3,FALSE),"")</f>
        <v/>
      </c>
      <c r="L45" s="51" t="str">
        <f ca="1">IFERROR(VLOOKUP(L44,'Tiles Remaining'!$A:$C,3,FALSE),"")</f>
        <v/>
      </c>
      <c r="M45" s="51" t="str">
        <f ca="1">IFERROR(VLOOKUP(M44,'Tiles Remaining'!$A:$C,3,FALSE),"")</f>
        <v/>
      </c>
      <c r="N45" s="51" t="str">
        <f ca="1">IFERROR(VLOOKUP(N44,'Tiles Remaining'!$A:$C,3,FALSE),"")</f>
        <v/>
      </c>
      <c r="O45" s="51" t="str">
        <f ca="1">IFERROR(VLOOKUP(O44,'Tiles Remaining'!$A:$C,3,FALSE),"")</f>
        <v/>
      </c>
      <c r="P45" s="51" t="str">
        <f ca="1">IFERROR(VLOOKUP(P44,'Tiles Remaining'!$A:$C,3,FALSE),"")</f>
        <v/>
      </c>
      <c r="Q45" s="51" t="str">
        <f ca="1">IFERROR(VLOOKUP(Q44,'Tiles Remaining'!$A:$C,3,FALSE),"")</f>
        <v/>
      </c>
      <c r="R45" s="51" t="str">
        <f ca="1">IFERROR(VLOOKUP(R44,'Tiles Remaining'!$A:$C,3,FALSE),"")</f>
        <v/>
      </c>
      <c r="S45" s="51" t="str">
        <f ca="1">IFERROR(VLOOKUP(S44,'Tiles Remaining'!$A:$C,3,FALSE),"")</f>
        <v/>
      </c>
      <c r="T45" s="51" t="str">
        <f ca="1">IFERROR(VLOOKUP(T44,'Tiles Remaining'!$A:$C,3,FALSE),"")</f>
        <v/>
      </c>
      <c r="U45" s="51" t="str">
        <f ca="1">IFERROR(VLOOKUP(U44,'Tiles Remaining'!$A:$C,3,FALSE),"")</f>
        <v/>
      </c>
      <c r="V45" s="51" t="str">
        <f ca="1">IFERROR(VLOOKUP(V44,'Tiles Remaining'!$A:$C,3,FALSE),"")</f>
        <v/>
      </c>
      <c r="W45" s="51" t="str">
        <f ca="1">IFERROR(VLOOKUP(W44,'Tiles Remaining'!$A:$C,3,FALSE),"")</f>
        <v/>
      </c>
      <c r="X45" s="51" t="str">
        <f ca="1">IFERROR(VLOOKUP(X44,'Tiles Remaining'!$A:$C,3,FALSE),"")</f>
        <v/>
      </c>
      <c r="Y45" s="51" t="str">
        <f ca="1">IFERROR(VLOOKUP(Y44,'Tiles Remaining'!$A:$C,3,FALSE),"")</f>
        <v/>
      </c>
      <c r="Z45" s="53">
        <f ca="1">SUM(K45:Y45)</f>
        <v>0</v>
      </c>
      <c r="AA45" s="54"/>
    </row>
    <row r="46" spans="1:27">
      <c r="K46" s="51"/>
      <c r="L46" s="50" t="s">
        <v>394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2"/>
      <c r="AA46" s="54"/>
    </row>
    <row r="47" spans="1:27">
      <c r="K47" s="51"/>
      <c r="L47" s="51">
        <v>1</v>
      </c>
      <c r="M47" s="51">
        <v>2</v>
      </c>
      <c r="N47" s="51">
        <v>3</v>
      </c>
      <c r="O47" s="51">
        <v>4</v>
      </c>
      <c r="P47" s="51">
        <v>5</v>
      </c>
      <c r="Q47" s="51">
        <v>6</v>
      </c>
      <c r="R47" s="51">
        <v>7</v>
      </c>
      <c r="S47" s="51">
        <v>8</v>
      </c>
      <c r="T47" s="51">
        <v>9</v>
      </c>
      <c r="U47" s="51">
        <v>10</v>
      </c>
      <c r="V47" s="51">
        <v>11</v>
      </c>
      <c r="W47" s="51">
        <v>12</v>
      </c>
      <c r="X47" s="51">
        <v>13</v>
      </c>
      <c r="Y47" s="51">
        <v>14</v>
      </c>
      <c r="Z47" s="52"/>
      <c r="AA47" s="54"/>
    </row>
    <row r="48" spans="1:27">
      <c r="K48" s="51" t="str">
        <f ca="1">J16</f>
        <v/>
      </c>
      <c r="L48" s="51" t="str">
        <f ca="1">IF(AND(K48&lt;&gt;"",LEFT(K48,1)&lt;&gt;"B",LEFT(K48,1)&lt;&gt;"A"),CONCATENATE(CHAR(CODE(LEFT(K48,1))-1),REPLACE(K48,1,1,"")),"")</f>
        <v/>
      </c>
      <c r="M48" s="51" t="str">
        <f t="shared" ref="M48:Y48" ca="1" si="43">IF(AND(L48&lt;&gt;"",LEFT(L48,1)&lt;&gt;"B",LEFT(L48,1)&lt;&gt;"A"),CONCATENATE(CHAR(CODE(LEFT(L48,1))-1),REPLACE(L48,1,1,"")),"")</f>
        <v/>
      </c>
      <c r="N48" s="51" t="str">
        <f t="shared" ca="1" si="43"/>
        <v/>
      </c>
      <c r="O48" s="51" t="str">
        <f t="shared" ca="1" si="43"/>
        <v/>
      </c>
      <c r="P48" s="51" t="str">
        <f t="shared" ca="1" si="43"/>
        <v/>
      </c>
      <c r="Q48" s="51" t="str">
        <f t="shared" ca="1" si="43"/>
        <v/>
      </c>
      <c r="R48" s="51" t="str">
        <f t="shared" ca="1" si="43"/>
        <v/>
      </c>
      <c r="S48" s="51" t="str">
        <f t="shared" ca="1" si="43"/>
        <v/>
      </c>
      <c r="T48" s="51" t="str">
        <f t="shared" ca="1" si="43"/>
        <v/>
      </c>
      <c r="U48" s="51" t="str">
        <f t="shared" ca="1" si="43"/>
        <v/>
      </c>
      <c r="V48" s="51" t="str">
        <f t="shared" ca="1" si="43"/>
        <v/>
      </c>
      <c r="W48" s="51" t="str">
        <f t="shared" ca="1" si="43"/>
        <v/>
      </c>
      <c r="X48" s="51" t="str">
        <f t="shared" ca="1" si="43"/>
        <v/>
      </c>
      <c r="Y48" s="51" t="str">
        <f t="shared" ca="1" si="43"/>
        <v/>
      </c>
      <c r="Z48" s="52"/>
      <c r="AA48" s="54"/>
    </row>
    <row r="49" spans="11:27">
      <c r="K49" s="51" t="str">
        <f ca="1">IF(IFERROR(IF(K48="","",IF(OR($D$9="Vertical",$D$9="Single Letter"),INDEX('Current Board'!$B$2:$P$16,VLOOKUP(Scorekeeping!K48,'Standard Board Scores'!$R:$U,3,FALSE),VLOOKUP(Scorekeeping!K48,'Standard Board Scores'!$R:$U,4,FALSE)),"")),"")=0,"",IFERROR(IF(ISERROR(K48),"",IF(OR($D$9="Vertical",$D$9="Single Letter"),INDEX('Current Board'!$B$2:$P$16,VLOOKUP(Scorekeeping!K48,'Standard Board Scores'!$R:$U,3,FALSE),VLOOKUP(Scorekeeping!K48,'Standard Board Scores'!$R:$U,4,FALSE)),"")),""))</f>
        <v/>
      </c>
      <c r="L49" s="51" t="str">
        <f ca="1">IF(K49&lt;&gt;"",IF(IFERROR(IF(L48="","",IF(OR($D$9="Vertical",$D$9="Single Letter"),INDEX('Current Board'!$B$2:$P$16,VLOOKUP(Scorekeeping!L48,'Standard Board Scores'!$R:$U,3,FALSE),VLOOKUP(Scorekeeping!L48,'Standard Board Scores'!$R:$U,4,FALSE)),"")),"")=0,"",IFERROR(IF(ISERROR(L48),"",IF(OR($D$9="Vertical",$D$9="Single Letter"),INDEX('Current Board'!$B$2:$P$16,VLOOKUP(Scorekeeping!L48,'Standard Board Scores'!$R:$U,3,FALSE),VLOOKUP(Scorekeeping!L48,'Standard Board Scores'!$R:$U,4,FALSE)),"")),"")),"")</f>
        <v/>
      </c>
      <c r="M49" s="51" t="str">
        <f ca="1">IF(L49&lt;&gt;"",IF(IFERROR(IF(M48="","",IF(OR($D$9="Vertical",$D$9="Single Letter"),INDEX('Current Board'!$B$2:$P$16,VLOOKUP(Scorekeeping!M48,'Standard Board Scores'!$R:$U,3,FALSE),VLOOKUP(Scorekeeping!M48,'Standard Board Scores'!$R:$U,4,FALSE)),"")),"")=0,"",IFERROR(IF(ISERROR(M48),"",IF(OR($D$9="Vertical",$D$9="Single Letter"),INDEX('Current Board'!$B$2:$P$16,VLOOKUP(Scorekeeping!M48,'Standard Board Scores'!$R:$U,3,FALSE),VLOOKUP(Scorekeeping!M48,'Standard Board Scores'!$R:$U,4,FALSE)),"")),"")),"")</f>
        <v/>
      </c>
      <c r="N49" s="51" t="str">
        <f ca="1">IF(M49&lt;&gt;"",IF(IFERROR(IF(N48="","",IF(OR($D$9="Vertical",$D$9="Single Letter"),INDEX('Current Board'!$B$2:$P$16,VLOOKUP(Scorekeeping!N48,'Standard Board Scores'!$R:$U,3,FALSE),VLOOKUP(Scorekeeping!N48,'Standard Board Scores'!$R:$U,4,FALSE)),"")),"")=0,"",IFERROR(IF(ISERROR(N48),"",IF(OR($D$9="Vertical",$D$9="Single Letter"),INDEX('Current Board'!$B$2:$P$16,VLOOKUP(Scorekeeping!N48,'Standard Board Scores'!$R:$U,3,FALSE),VLOOKUP(Scorekeeping!N48,'Standard Board Scores'!$R:$U,4,FALSE)),"")),"")),"")</f>
        <v/>
      </c>
      <c r="O49" s="51" t="str">
        <f ca="1">IF(N49&lt;&gt;"",IF(IFERROR(IF(O48="","",IF(OR($D$9="Vertical",$D$9="Single Letter"),INDEX('Current Board'!$B$2:$P$16,VLOOKUP(Scorekeeping!O48,'Standard Board Scores'!$R:$U,3,FALSE),VLOOKUP(Scorekeeping!O48,'Standard Board Scores'!$R:$U,4,FALSE)),"")),"")=0,"",IFERROR(IF(ISERROR(O48),"",IF(OR($D$9="Vertical",$D$9="Single Letter"),INDEX('Current Board'!$B$2:$P$16,VLOOKUP(Scorekeeping!O48,'Standard Board Scores'!$R:$U,3,FALSE),VLOOKUP(Scorekeeping!O48,'Standard Board Scores'!$R:$U,4,FALSE)),"")),"")),"")</f>
        <v/>
      </c>
      <c r="P49" s="51" t="str">
        <f ca="1">IF(O49&lt;&gt;"",IF(IFERROR(IF(P48="","",IF(OR($D$9="Vertical",$D$9="Single Letter"),INDEX('Current Board'!$B$2:$P$16,VLOOKUP(Scorekeeping!P48,'Standard Board Scores'!$R:$U,3,FALSE),VLOOKUP(Scorekeeping!P48,'Standard Board Scores'!$R:$U,4,FALSE)),"")),"")=0,"",IFERROR(IF(ISERROR(P48),"",IF(OR($D$9="Vertical",$D$9="Single Letter"),INDEX('Current Board'!$B$2:$P$16,VLOOKUP(Scorekeeping!P48,'Standard Board Scores'!$R:$U,3,FALSE),VLOOKUP(Scorekeeping!P48,'Standard Board Scores'!$R:$U,4,FALSE)),"")),"")),"")</f>
        <v/>
      </c>
      <c r="Q49" s="51" t="str">
        <f ca="1">IF(P49&lt;&gt;"",IF(IFERROR(IF(Q48="","",IF(OR($D$9="Vertical",$D$9="Single Letter"),INDEX('Current Board'!$B$2:$P$16,VLOOKUP(Scorekeeping!Q48,'Standard Board Scores'!$R:$U,3,FALSE),VLOOKUP(Scorekeeping!Q48,'Standard Board Scores'!$R:$U,4,FALSE)),"")),"")=0,"",IFERROR(IF(ISERROR(Q48),"",IF(OR($D$9="Vertical",$D$9="Single Letter"),INDEX('Current Board'!$B$2:$P$16,VLOOKUP(Scorekeeping!Q48,'Standard Board Scores'!$R:$U,3,FALSE),VLOOKUP(Scorekeeping!Q48,'Standard Board Scores'!$R:$U,4,FALSE)),"")),"")),"")</f>
        <v/>
      </c>
      <c r="R49" s="51" t="str">
        <f ca="1">IF(Q49&lt;&gt;"",IF(IFERROR(IF(R48="","",IF(OR($D$9="Vertical",$D$9="Single Letter"),INDEX('Current Board'!$B$2:$P$16,VLOOKUP(Scorekeeping!R48,'Standard Board Scores'!$R:$U,3,FALSE),VLOOKUP(Scorekeeping!R48,'Standard Board Scores'!$R:$U,4,FALSE)),"")),"")=0,"",IFERROR(IF(ISERROR(R48),"",IF(OR($D$9="Vertical",$D$9="Single Letter"),INDEX('Current Board'!$B$2:$P$16,VLOOKUP(Scorekeeping!R48,'Standard Board Scores'!$R:$U,3,FALSE),VLOOKUP(Scorekeeping!R48,'Standard Board Scores'!$R:$U,4,FALSE)),"")),"")),"")</f>
        <v/>
      </c>
      <c r="S49" s="51" t="str">
        <f ca="1">IF(R49&lt;&gt;"",IF(IFERROR(IF(S48="","",IF(OR($D$9="Vertical",$D$9="Single Letter"),INDEX('Current Board'!$B$2:$P$16,VLOOKUP(Scorekeeping!S48,'Standard Board Scores'!$R:$U,3,FALSE),VLOOKUP(Scorekeeping!S48,'Standard Board Scores'!$R:$U,4,FALSE)),"")),"")=0,"",IFERROR(IF(ISERROR(S48),"",IF(OR($D$9="Vertical",$D$9="Single Letter"),INDEX('Current Board'!$B$2:$P$16,VLOOKUP(Scorekeeping!S48,'Standard Board Scores'!$R:$U,3,FALSE),VLOOKUP(Scorekeeping!S48,'Standard Board Scores'!$R:$U,4,FALSE)),"")),"")),"")</f>
        <v/>
      </c>
      <c r="T49" s="51" t="str">
        <f ca="1">IF(S49&lt;&gt;"",IF(IFERROR(IF(T48="","",IF(OR($D$9="Vertical",$D$9="Single Letter"),INDEX('Current Board'!$B$2:$P$16,VLOOKUP(Scorekeeping!T48,'Standard Board Scores'!$R:$U,3,FALSE),VLOOKUP(Scorekeeping!T48,'Standard Board Scores'!$R:$U,4,FALSE)),"")),"")=0,"",IFERROR(IF(ISERROR(T48),"",IF(OR($D$9="Vertical",$D$9="Single Letter"),INDEX('Current Board'!$B$2:$P$16,VLOOKUP(Scorekeeping!T48,'Standard Board Scores'!$R:$U,3,FALSE),VLOOKUP(Scorekeeping!T48,'Standard Board Scores'!$R:$U,4,FALSE)),"")),"")),"")</f>
        <v/>
      </c>
      <c r="U49" s="51" t="str">
        <f ca="1">IF(T49&lt;&gt;"",IF(IFERROR(IF(U48="","",IF(OR($D$9="Vertical",$D$9="Single Letter"),INDEX('Current Board'!$B$2:$P$16,VLOOKUP(Scorekeeping!U48,'Standard Board Scores'!$R:$U,3,FALSE),VLOOKUP(Scorekeeping!U48,'Standard Board Scores'!$R:$U,4,FALSE)),"")),"")=0,"",IFERROR(IF(ISERROR(U48),"",IF(OR($D$9="Vertical",$D$9="Single Letter"),INDEX('Current Board'!$B$2:$P$16,VLOOKUP(Scorekeeping!U48,'Standard Board Scores'!$R:$U,3,FALSE),VLOOKUP(Scorekeeping!U48,'Standard Board Scores'!$R:$U,4,FALSE)),"")),"")),"")</f>
        <v/>
      </c>
      <c r="V49" s="51" t="str">
        <f ca="1">IF(U49&lt;&gt;"",IF(IFERROR(IF(V48="","",IF(OR($D$9="Vertical",$D$9="Single Letter"),INDEX('Current Board'!$B$2:$P$16,VLOOKUP(Scorekeeping!V48,'Standard Board Scores'!$R:$U,3,FALSE),VLOOKUP(Scorekeeping!V48,'Standard Board Scores'!$R:$U,4,FALSE)),"")),"")=0,"",IFERROR(IF(ISERROR(V48),"",IF(OR($D$9="Vertical",$D$9="Single Letter"),INDEX('Current Board'!$B$2:$P$16,VLOOKUP(Scorekeeping!V48,'Standard Board Scores'!$R:$U,3,FALSE),VLOOKUP(Scorekeeping!V48,'Standard Board Scores'!$R:$U,4,FALSE)),"")),"")),"")</f>
        <v/>
      </c>
      <c r="W49" s="51" t="str">
        <f ca="1">IF(V49&lt;&gt;"",IF(IFERROR(IF(W48="","",IF(OR($D$9="Vertical",$D$9="Single Letter"),INDEX('Current Board'!$B$2:$P$16,VLOOKUP(Scorekeeping!W48,'Standard Board Scores'!$R:$U,3,FALSE),VLOOKUP(Scorekeeping!W48,'Standard Board Scores'!$R:$U,4,FALSE)),"")),"")=0,"",IFERROR(IF(ISERROR(W48),"",IF(OR($D$9="Vertical",$D$9="Single Letter"),INDEX('Current Board'!$B$2:$P$16,VLOOKUP(Scorekeeping!W48,'Standard Board Scores'!$R:$U,3,FALSE),VLOOKUP(Scorekeeping!W48,'Standard Board Scores'!$R:$U,4,FALSE)),"")),"")),"")</f>
        <v/>
      </c>
      <c r="X49" s="51" t="str">
        <f ca="1">IF(W49&lt;&gt;"",IF(IFERROR(IF(X48="","",IF(OR($D$9="Vertical",$D$9="Single Letter"),INDEX('Current Board'!$B$2:$P$16,VLOOKUP(Scorekeeping!X48,'Standard Board Scores'!$R:$U,3,FALSE),VLOOKUP(Scorekeeping!X48,'Standard Board Scores'!$R:$U,4,FALSE)),"")),"")=0,"",IFERROR(IF(ISERROR(X48),"",IF(OR($D$9="Vertical",$D$9="Single Letter"),INDEX('Current Board'!$B$2:$P$16,VLOOKUP(Scorekeeping!X48,'Standard Board Scores'!$R:$U,3,FALSE),VLOOKUP(Scorekeeping!X48,'Standard Board Scores'!$R:$U,4,FALSE)),"")),"")),"")</f>
        <v/>
      </c>
      <c r="Y49" s="51" t="str">
        <f ca="1">IF(X49&lt;&gt;"",IF(IFERROR(IF(Y48="","",IF(OR($D$9="Vertical",$D$9="Single Letter"),INDEX('Current Board'!$B$2:$P$16,VLOOKUP(Scorekeeping!Y48,'Standard Board Scores'!$R:$U,3,FALSE),VLOOKUP(Scorekeeping!Y48,'Standard Board Scores'!$R:$U,4,FALSE)),"")),"")=0,"",IFERROR(IF(ISERROR(Y48),"",IF(OR($D$9="Vertical",$D$9="Single Letter"),INDEX('Current Board'!$B$2:$P$16,VLOOKUP(Scorekeeping!Y48,'Standard Board Scores'!$R:$U,3,FALSE),VLOOKUP(Scorekeeping!Y48,'Standard Board Scores'!$R:$U,4,FALSE)),"")),"")),"")</f>
        <v/>
      </c>
      <c r="Z49" s="52"/>
      <c r="AA49" s="54"/>
    </row>
    <row r="50" spans="11:27">
      <c r="K50" s="51" t="str">
        <f ca="1">IFERROR(VLOOKUP(K49,'Tiles Remaining'!$A:$C,3,FALSE),"")</f>
        <v/>
      </c>
      <c r="L50" s="51" t="str">
        <f ca="1">IFERROR(VLOOKUP(L49,'Tiles Remaining'!$A:$C,3,FALSE),"")</f>
        <v/>
      </c>
      <c r="M50" s="51" t="str">
        <f ca="1">IFERROR(VLOOKUP(M49,'Tiles Remaining'!$A:$C,3,FALSE),"")</f>
        <v/>
      </c>
      <c r="N50" s="51" t="str">
        <f ca="1">IFERROR(VLOOKUP(N49,'Tiles Remaining'!$A:$C,3,FALSE),"")</f>
        <v/>
      </c>
      <c r="O50" s="51" t="str">
        <f ca="1">IFERROR(VLOOKUP(O49,'Tiles Remaining'!$A:$C,3,FALSE),"")</f>
        <v/>
      </c>
      <c r="P50" s="51" t="str">
        <f ca="1">IFERROR(VLOOKUP(P49,'Tiles Remaining'!$A:$C,3,FALSE),"")</f>
        <v/>
      </c>
      <c r="Q50" s="51" t="str">
        <f ca="1">IFERROR(VLOOKUP(Q49,'Tiles Remaining'!$A:$C,3,FALSE),"")</f>
        <v/>
      </c>
      <c r="R50" s="51" t="str">
        <f ca="1">IFERROR(VLOOKUP(R49,'Tiles Remaining'!$A:$C,3,FALSE),"")</f>
        <v/>
      </c>
      <c r="S50" s="51" t="str">
        <f ca="1">IFERROR(VLOOKUP(S49,'Tiles Remaining'!$A:$C,3,FALSE),"")</f>
        <v/>
      </c>
      <c r="T50" s="51" t="str">
        <f ca="1">IFERROR(VLOOKUP(T49,'Tiles Remaining'!$A:$C,3,FALSE),"")</f>
        <v/>
      </c>
      <c r="U50" s="51" t="str">
        <f ca="1">IFERROR(VLOOKUP(U49,'Tiles Remaining'!$A:$C,3,FALSE),"")</f>
        <v/>
      </c>
      <c r="V50" s="51" t="str">
        <f ca="1">IFERROR(VLOOKUP(V49,'Tiles Remaining'!$A:$C,3,FALSE),"")</f>
        <v/>
      </c>
      <c r="W50" s="51" t="str">
        <f ca="1">IFERROR(VLOOKUP(W49,'Tiles Remaining'!$A:$C,3,FALSE),"")</f>
        <v/>
      </c>
      <c r="X50" s="51" t="str">
        <f ca="1">IFERROR(VLOOKUP(X49,'Tiles Remaining'!$A:$C,3,FALSE),"")</f>
        <v/>
      </c>
      <c r="Y50" s="51" t="str">
        <f ca="1">IFERROR(VLOOKUP(Y49,'Tiles Remaining'!$A:$C,3,FALSE),"")</f>
        <v/>
      </c>
      <c r="Z50" s="53">
        <f ca="1">SUM(K50:Y50)</f>
        <v>0</v>
      </c>
      <c r="AA50" s="54"/>
    </row>
    <row r="51" spans="11:27">
      <c r="K51" s="51"/>
      <c r="L51" s="50" t="s">
        <v>395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2"/>
      <c r="AA51" s="54"/>
    </row>
    <row r="52" spans="11:27">
      <c r="K52" s="51"/>
      <c r="L52" s="51">
        <v>1</v>
      </c>
      <c r="M52" s="51">
        <v>2</v>
      </c>
      <c r="N52" s="51">
        <v>3</v>
      </c>
      <c r="O52" s="51">
        <v>4</v>
      </c>
      <c r="P52" s="51">
        <v>5</v>
      </c>
      <c r="Q52" s="51">
        <v>6</v>
      </c>
      <c r="R52" s="51">
        <v>7</v>
      </c>
      <c r="S52" s="51">
        <v>8</v>
      </c>
      <c r="T52" s="51">
        <v>9</v>
      </c>
      <c r="U52" s="51">
        <v>10</v>
      </c>
      <c r="V52" s="51">
        <v>11</v>
      </c>
      <c r="W52" s="51">
        <v>12</v>
      </c>
      <c r="X52" s="51">
        <v>13</v>
      </c>
      <c r="Y52" s="51">
        <v>14</v>
      </c>
      <c r="Z52" s="52"/>
      <c r="AA52" s="54"/>
    </row>
    <row r="53" spans="11:27">
      <c r="K53" s="51" t="str">
        <f ca="1">D18</f>
        <v/>
      </c>
      <c r="L53" s="51" t="str">
        <f ca="1">IF(AND(K53&lt;&gt;"",LEFT(K53,1)&lt;&gt;"P",LEFT(K53,1)&lt;&gt;"Q"),CONCATENATE(CHAR(CODE(LEFT(K53,1))+1),REPLACE(K53,1,1,"")),"")</f>
        <v/>
      </c>
      <c r="M53" s="51" t="str">
        <f t="shared" ref="M53:Y53" ca="1" si="44">IF(AND(L53&lt;&gt;"",LEFT(L53,1)&lt;&gt;"P",LEFT(L53,1)&lt;&gt;"Q"),CONCATENATE(CHAR(CODE(LEFT(L53,1))+1),REPLACE(L53,1,1,"")),"")</f>
        <v/>
      </c>
      <c r="N53" s="51" t="str">
        <f t="shared" ca="1" si="44"/>
        <v/>
      </c>
      <c r="O53" s="51" t="str">
        <f t="shared" ca="1" si="44"/>
        <v/>
      </c>
      <c r="P53" s="51" t="str">
        <f t="shared" ca="1" si="44"/>
        <v/>
      </c>
      <c r="Q53" s="51" t="str">
        <f t="shared" ca="1" si="44"/>
        <v/>
      </c>
      <c r="R53" s="51" t="str">
        <f t="shared" ca="1" si="44"/>
        <v/>
      </c>
      <c r="S53" s="51" t="str">
        <f t="shared" ca="1" si="44"/>
        <v/>
      </c>
      <c r="T53" s="51" t="str">
        <f t="shared" ca="1" si="44"/>
        <v/>
      </c>
      <c r="U53" s="51" t="str">
        <f t="shared" ca="1" si="44"/>
        <v/>
      </c>
      <c r="V53" s="51" t="str">
        <f t="shared" ca="1" si="44"/>
        <v/>
      </c>
      <c r="W53" s="51" t="str">
        <f t="shared" ca="1" si="44"/>
        <v/>
      </c>
      <c r="X53" s="51" t="str">
        <f t="shared" ca="1" si="44"/>
        <v/>
      </c>
      <c r="Y53" s="51" t="str">
        <f t="shared" ca="1" si="44"/>
        <v/>
      </c>
      <c r="Z53" s="52"/>
      <c r="AA53" s="54"/>
    </row>
    <row r="54" spans="11:27">
      <c r="K54" s="51" t="str">
        <f ca="1">IF(IFERROR(IF(K53="","",IF(OR($D$9="Vertical",$D$9="Single Letter"),INDEX('Current Board'!$B$2:$P$16,VLOOKUP(Scorekeeping!K53,'Standard Board Scores'!$R:$U,3,FALSE),VLOOKUP(Scorekeeping!K53,'Standard Board Scores'!$R:$U,4,FALSE)),"")),"")=0,"",IFERROR(IF(ISERROR(K53),"",IF(OR($D$9="Vertical",$D$9="Single Letter"),INDEX('Current Board'!$B$2:$P$16,VLOOKUP(Scorekeeping!K53,'Standard Board Scores'!$R:$U,3,FALSE),VLOOKUP(Scorekeeping!K53,'Standard Board Scores'!$R:$U,4,FALSE)),"")),""))</f>
        <v/>
      </c>
      <c r="L54" s="51" t="str">
        <f ca="1">IF(K54&lt;&gt;"",IF(IFERROR(IF(L53="","",IF(OR($D$9="Vertical",$D$9="Single Letter"),INDEX('Current Board'!$B$2:$P$16,VLOOKUP(Scorekeeping!L53,'Standard Board Scores'!$R:$U,3,FALSE),VLOOKUP(Scorekeeping!L53,'Standard Board Scores'!$R:$U,4,FALSE)),"")),"")=0,"",IFERROR(IF(ISERROR(L53),"",IF(OR($D$9="Vertical",$D$9="Single Letter"),INDEX('Current Board'!$B$2:$P$16,VLOOKUP(Scorekeeping!L53,'Standard Board Scores'!$R:$U,3,FALSE),VLOOKUP(Scorekeeping!L53,'Standard Board Scores'!$R:$U,4,FALSE)),"")),"")),"")</f>
        <v/>
      </c>
      <c r="M54" s="51" t="str">
        <f ca="1">IF(L54&lt;&gt;"",IF(IFERROR(IF(M53="","",IF(OR($D$9="Vertical",$D$9="Single Letter"),INDEX('Current Board'!$B$2:$P$16,VLOOKUP(Scorekeeping!M53,'Standard Board Scores'!$R:$U,3,FALSE),VLOOKUP(Scorekeeping!M53,'Standard Board Scores'!$R:$U,4,FALSE)),"")),"")=0,"",IFERROR(IF(ISERROR(M53),"",IF(OR($D$9="Vertical",$D$9="Single Letter"),INDEX('Current Board'!$B$2:$P$16,VLOOKUP(Scorekeeping!M53,'Standard Board Scores'!$R:$U,3,FALSE),VLOOKUP(Scorekeeping!M53,'Standard Board Scores'!$R:$U,4,FALSE)),"")),"")),"")</f>
        <v/>
      </c>
      <c r="N54" s="51" t="str">
        <f ca="1">IF(M54&lt;&gt;"",IF(IFERROR(IF(N53="","",IF(OR($D$9="Vertical",$D$9="Single Letter"),INDEX('Current Board'!$B$2:$P$16,VLOOKUP(Scorekeeping!N53,'Standard Board Scores'!$R:$U,3,FALSE),VLOOKUP(Scorekeeping!N53,'Standard Board Scores'!$R:$U,4,FALSE)),"")),"")=0,"",IFERROR(IF(ISERROR(N53),"",IF(OR($D$9="Vertical",$D$9="Single Letter"),INDEX('Current Board'!$B$2:$P$16,VLOOKUP(Scorekeeping!N53,'Standard Board Scores'!$R:$U,3,FALSE),VLOOKUP(Scorekeeping!N53,'Standard Board Scores'!$R:$U,4,FALSE)),"")),"")),"")</f>
        <v/>
      </c>
      <c r="O54" s="51" t="str">
        <f ca="1">IF(N54&lt;&gt;"",IF(IFERROR(IF(O53="","",IF(OR($D$9="Vertical",$D$9="Single Letter"),INDEX('Current Board'!$B$2:$P$16,VLOOKUP(Scorekeeping!O53,'Standard Board Scores'!$R:$U,3,FALSE),VLOOKUP(Scorekeeping!O53,'Standard Board Scores'!$R:$U,4,FALSE)),"")),"")=0,"",IFERROR(IF(ISERROR(O53),"",IF(OR($D$9="Vertical",$D$9="Single Letter"),INDEX('Current Board'!$B$2:$P$16,VLOOKUP(Scorekeeping!O53,'Standard Board Scores'!$R:$U,3,FALSE),VLOOKUP(Scorekeeping!O53,'Standard Board Scores'!$R:$U,4,FALSE)),"")),"")),"")</f>
        <v/>
      </c>
      <c r="P54" s="51" t="str">
        <f ca="1">IF(O54&lt;&gt;"",IF(IFERROR(IF(P53="","",IF(OR($D$9="Vertical",$D$9="Single Letter"),INDEX('Current Board'!$B$2:$P$16,VLOOKUP(Scorekeeping!P53,'Standard Board Scores'!$R:$U,3,FALSE),VLOOKUP(Scorekeeping!P53,'Standard Board Scores'!$R:$U,4,FALSE)),"")),"")=0,"",IFERROR(IF(ISERROR(P53),"",IF(OR($D$9="Vertical",$D$9="Single Letter"),INDEX('Current Board'!$B$2:$P$16,VLOOKUP(Scorekeeping!P53,'Standard Board Scores'!$R:$U,3,FALSE),VLOOKUP(Scorekeeping!P53,'Standard Board Scores'!$R:$U,4,FALSE)),"")),"")),"")</f>
        <v/>
      </c>
      <c r="Q54" s="51" t="str">
        <f ca="1">IF(P54&lt;&gt;"",IF(IFERROR(IF(Q53="","",IF(OR($D$9="Vertical",$D$9="Single Letter"),INDEX('Current Board'!$B$2:$P$16,VLOOKUP(Scorekeeping!Q53,'Standard Board Scores'!$R:$U,3,FALSE),VLOOKUP(Scorekeeping!Q53,'Standard Board Scores'!$R:$U,4,FALSE)),"")),"")=0,"",IFERROR(IF(ISERROR(Q53),"",IF(OR($D$9="Vertical",$D$9="Single Letter"),INDEX('Current Board'!$B$2:$P$16,VLOOKUP(Scorekeeping!Q53,'Standard Board Scores'!$R:$U,3,FALSE),VLOOKUP(Scorekeeping!Q53,'Standard Board Scores'!$R:$U,4,FALSE)),"")),"")),"")</f>
        <v/>
      </c>
      <c r="R54" s="51" t="str">
        <f ca="1">IF(Q54&lt;&gt;"",IF(IFERROR(IF(R53="","",IF(OR($D$9="Vertical",$D$9="Single Letter"),INDEX('Current Board'!$B$2:$P$16,VLOOKUP(Scorekeeping!R53,'Standard Board Scores'!$R:$U,3,FALSE),VLOOKUP(Scorekeeping!R53,'Standard Board Scores'!$R:$U,4,FALSE)),"")),"")=0,"",IFERROR(IF(ISERROR(R53),"",IF(OR($D$9="Vertical",$D$9="Single Letter"),INDEX('Current Board'!$B$2:$P$16,VLOOKUP(Scorekeeping!R53,'Standard Board Scores'!$R:$U,3,FALSE),VLOOKUP(Scorekeeping!R53,'Standard Board Scores'!$R:$U,4,FALSE)),"")),"")),"")</f>
        <v/>
      </c>
      <c r="S54" s="51" t="str">
        <f ca="1">IF(R54&lt;&gt;"",IF(IFERROR(IF(S53="","",IF(OR($D$9="Vertical",$D$9="Single Letter"),INDEX('Current Board'!$B$2:$P$16,VLOOKUP(Scorekeeping!S53,'Standard Board Scores'!$R:$U,3,FALSE),VLOOKUP(Scorekeeping!S53,'Standard Board Scores'!$R:$U,4,FALSE)),"")),"")=0,"",IFERROR(IF(ISERROR(S53),"",IF(OR($D$9="Vertical",$D$9="Single Letter"),INDEX('Current Board'!$B$2:$P$16,VLOOKUP(Scorekeeping!S53,'Standard Board Scores'!$R:$U,3,FALSE),VLOOKUP(Scorekeeping!S53,'Standard Board Scores'!$R:$U,4,FALSE)),"")),"")),"")</f>
        <v/>
      </c>
      <c r="T54" s="51" t="str">
        <f ca="1">IF(S54&lt;&gt;"",IF(IFERROR(IF(T53="","",IF(OR($D$9="Vertical",$D$9="Single Letter"),INDEX('Current Board'!$B$2:$P$16,VLOOKUP(Scorekeeping!T53,'Standard Board Scores'!$R:$U,3,FALSE),VLOOKUP(Scorekeeping!T53,'Standard Board Scores'!$R:$U,4,FALSE)),"")),"")=0,"",IFERROR(IF(ISERROR(T53),"",IF(OR($D$9="Vertical",$D$9="Single Letter"),INDEX('Current Board'!$B$2:$P$16,VLOOKUP(Scorekeeping!T53,'Standard Board Scores'!$R:$U,3,FALSE),VLOOKUP(Scorekeeping!T53,'Standard Board Scores'!$R:$U,4,FALSE)),"")),"")),"")</f>
        <v/>
      </c>
      <c r="U54" s="51" t="str">
        <f ca="1">IF(T54&lt;&gt;"",IF(IFERROR(IF(U53="","",IF(OR($D$9="Vertical",$D$9="Single Letter"),INDEX('Current Board'!$B$2:$P$16,VLOOKUP(Scorekeeping!U53,'Standard Board Scores'!$R:$U,3,FALSE),VLOOKUP(Scorekeeping!U53,'Standard Board Scores'!$R:$U,4,FALSE)),"")),"")=0,"",IFERROR(IF(ISERROR(U53),"",IF(OR($D$9="Vertical",$D$9="Single Letter"),INDEX('Current Board'!$B$2:$P$16,VLOOKUP(Scorekeeping!U53,'Standard Board Scores'!$R:$U,3,FALSE),VLOOKUP(Scorekeeping!U53,'Standard Board Scores'!$R:$U,4,FALSE)),"")),"")),"")</f>
        <v/>
      </c>
      <c r="V54" s="51" t="str">
        <f ca="1">IF(U54&lt;&gt;"",IF(IFERROR(IF(V53="","",IF(OR($D$9="Vertical",$D$9="Single Letter"),INDEX('Current Board'!$B$2:$P$16,VLOOKUP(Scorekeeping!V53,'Standard Board Scores'!$R:$U,3,FALSE),VLOOKUP(Scorekeeping!V53,'Standard Board Scores'!$R:$U,4,FALSE)),"")),"")=0,"",IFERROR(IF(ISERROR(V53),"",IF(OR($D$9="Vertical",$D$9="Single Letter"),INDEX('Current Board'!$B$2:$P$16,VLOOKUP(Scorekeeping!V53,'Standard Board Scores'!$R:$U,3,FALSE),VLOOKUP(Scorekeeping!V53,'Standard Board Scores'!$R:$U,4,FALSE)),"")),"")),"")</f>
        <v/>
      </c>
      <c r="W54" s="51" t="str">
        <f ca="1">IF(V54&lt;&gt;"",IF(IFERROR(IF(W53="","",IF(OR($D$9="Vertical",$D$9="Single Letter"),INDEX('Current Board'!$B$2:$P$16,VLOOKUP(Scorekeeping!W53,'Standard Board Scores'!$R:$U,3,FALSE),VLOOKUP(Scorekeeping!W53,'Standard Board Scores'!$R:$U,4,FALSE)),"")),"")=0,"",IFERROR(IF(ISERROR(W53),"",IF(OR($D$9="Vertical",$D$9="Single Letter"),INDEX('Current Board'!$B$2:$P$16,VLOOKUP(Scorekeeping!W53,'Standard Board Scores'!$R:$U,3,FALSE),VLOOKUP(Scorekeeping!W53,'Standard Board Scores'!$R:$U,4,FALSE)),"")),"")),"")</f>
        <v/>
      </c>
      <c r="X54" s="51" t="str">
        <f ca="1">IF(W54&lt;&gt;"",IF(IFERROR(IF(X53="","",IF(OR($D$9="Vertical",$D$9="Single Letter"),INDEX('Current Board'!$B$2:$P$16,VLOOKUP(Scorekeeping!X53,'Standard Board Scores'!$R:$U,3,FALSE),VLOOKUP(Scorekeeping!X53,'Standard Board Scores'!$R:$U,4,FALSE)),"")),"")=0,"",IFERROR(IF(ISERROR(X53),"",IF(OR($D$9="Vertical",$D$9="Single Letter"),INDEX('Current Board'!$B$2:$P$16,VLOOKUP(Scorekeeping!X53,'Standard Board Scores'!$R:$U,3,FALSE),VLOOKUP(Scorekeeping!X53,'Standard Board Scores'!$R:$U,4,FALSE)),"")),"")),"")</f>
        <v/>
      </c>
      <c r="Y54" s="51" t="str">
        <f ca="1">IF(X54&lt;&gt;"",IF(IFERROR(IF(Y53="","",IF(OR($D$9="Vertical",$D$9="Single Letter"),INDEX('Current Board'!$B$2:$P$16,VLOOKUP(Scorekeeping!Y53,'Standard Board Scores'!$R:$U,3,FALSE),VLOOKUP(Scorekeeping!Y53,'Standard Board Scores'!$R:$U,4,FALSE)),"")),"")=0,"",IFERROR(IF(ISERROR(Y53),"",IF(OR($D$9="Vertical",$D$9="Single Letter"),INDEX('Current Board'!$B$2:$P$16,VLOOKUP(Scorekeeping!Y53,'Standard Board Scores'!$R:$U,3,FALSE),VLOOKUP(Scorekeeping!Y53,'Standard Board Scores'!$R:$U,4,FALSE)),"")),"")),"")</f>
        <v/>
      </c>
      <c r="Z54" s="52"/>
      <c r="AA54" s="54"/>
    </row>
    <row r="55" spans="11:27">
      <c r="K55" s="51" t="str">
        <f ca="1">IFERROR(VLOOKUP(K54,'Tiles Remaining'!$A:$C,3,FALSE),"")</f>
        <v/>
      </c>
      <c r="L55" s="51" t="str">
        <f ca="1">IFERROR(VLOOKUP(L54,'Tiles Remaining'!$A:$C,3,FALSE),"")</f>
        <v/>
      </c>
      <c r="M55" s="51" t="str">
        <f ca="1">IFERROR(VLOOKUP(M54,'Tiles Remaining'!$A:$C,3,FALSE),"")</f>
        <v/>
      </c>
      <c r="N55" s="51" t="str">
        <f ca="1">IFERROR(VLOOKUP(N54,'Tiles Remaining'!$A:$C,3,FALSE),"")</f>
        <v/>
      </c>
      <c r="O55" s="51" t="str">
        <f ca="1">IFERROR(VLOOKUP(O54,'Tiles Remaining'!$A:$C,3,FALSE),"")</f>
        <v/>
      </c>
      <c r="P55" s="51" t="str">
        <f ca="1">IFERROR(VLOOKUP(P54,'Tiles Remaining'!$A:$C,3,FALSE),"")</f>
        <v/>
      </c>
      <c r="Q55" s="51" t="str">
        <f ca="1">IFERROR(VLOOKUP(Q54,'Tiles Remaining'!$A:$C,3,FALSE),"")</f>
        <v/>
      </c>
      <c r="R55" s="51" t="str">
        <f ca="1">IFERROR(VLOOKUP(R54,'Tiles Remaining'!$A:$C,3,FALSE),"")</f>
        <v/>
      </c>
      <c r="S55" s="51" t="str">
        <f ca="1">IFERROR(VLOOKUP(S54,'Tiles Remaining'!$A:$C,3,FALSE),"")</f>
        <v/>
      </c>
      <c r="T55" s="51" t="str">
        <f ca="1">IFERROR(VLOOKUP(T54,'Tiles Remaining'!$A:$C,3,FALSE),"")</f>
        <v/>
      </c>
      <c r="U55" s="51" t="str">
        <f ca="1">IFERROR(VLOOKUP(U54,'Tiles Remaining'!$A:$C,3,FALSE),"")</f>
        <v/>
      </c>
      <c r="V55" s="51" t="str">
        <f ca="1">IFERROR(VLOOKUP(V54,'Tiles Remaining'!$A:$C,3,FALSE),"")</f>
        <v/>
      </c>
      <c r="W55" s="51" t="str">
        <f ca="1">IFERROR(VLOOKUP(W54,'Tiles Remaining'!$A:$C,3,FALSE),"")</f>
        <v/>
      </c>
      <c r="X55" s="51" t="str">
        <f ca="1">IFERROR(VLOOKUP(X54,'Tiles Remaining'!$A:$C,3,FALSE),"")</f>
        <v/>
      </c>
      <c r="Y55" s="51" t="str">
        <f ca="1">IFERROR(VLOOKUP(Y54,'Tiles Remaining'!$A:$C,3,FALSE),"")</f>
        <v/>
      </c>
      <c r="Z55" s="53">
        <f ca="1">SUM(K55:Y55)</f>
        <v>0</v>
      </c>
      <c r="AA55" s="54"/>
    </row>
    <row r="56" spans="11:27">
      <c r="K56" s="51"/>
      <c r="L56" s="50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2"/>
      <c r="AA56" s="54"/>
    </row>
    <row r="57" spans="11:27">
      <c r="K57" s="51"/>
      <c r="L57" s="51">
        <v>1</v>
      </c>
      <c r="M57" s="51">
        <v>2</v>
      </c>
      <c r="N57" s="51">
        <v>3</v>
      </c>
      <c r="O57" s="51">
        <v>4</v>
      </c>
      <c r="P57" s="51">
        <v>5</v>
      </c>
      <c r="Q57" s="51">
        <v>6</v>
      </c>
      <c r="R57" s="51">
        <v>7</v>
      </c>
      <c r="S57" s="51">
        <v>8</v>
      </c>
      <c r="T57" s="51">
        <v>9</v>
      </c>
      <c r="U57" s="51">
        <v>10</v>
      </c>
      <c r="V57" s="51">
        <v>11</v>
      </c>
      <c r="W57" s="51">
        <v>12</v>
      </c>
      <c r="X57" s="51">
        <v>13</v>
      </c>
      <c r="Y57" s="51">
        <v>14</v>
      </c>
      <c r="Z57" s="52"/>
      <c r="AA57" s="54"/>
    </row>
    <row r="58" spans="11:27">
      <c r="K58" s="51" t="str">
        <f ca="1">E18</f>
        <v/>
      </c>
      <c r="L58" s="51" t="str">
        <f ca="1">IF(AND(K58&lt;&gt;"",LEFT(K58,1)&lt;&gt;"P",LEFT(K58,1)&lt;&gt;"Q"),CONCATENATE(CHAR(CODE(LEFT(K58,1))+1),REPLACE(K58,1,1,"")),"")</f>
        <v/>
      </c>
      <c r="M58" s="51" t="str">
        <f t="shared" ref="M58:Y58" ca="1" si="45">IF(AND(L58&lt;&gt;"",LEFT(L58,1)&lt;&gt;"P",LEFT(L58,1)&lt;&gt;"Q"),CONCATENATE(CHAR(CODE(LEFT(L58,1))+1),REPLACE(L58,1,1,"")),"")</f>
        <v/>
      </c>
      <c r="N58" s="51" t="str">
        <f t="shared" ca="1" si="45"/>
        <v/>
      </c>
      <c r="O58" s="51" t="str">
        <f t="shared" ca="1" si="45"/>
        <v/>
      </c>
      <c r="P58" s="51" t="str">
        <f t="shared" ca="1" si="45"/>
        <v/>
      </c>
      <c r="Q58" s="51" t="str">
        <f t="shared" ca="1" si="45"/>
        <v/>
      </c>
      <c r="R58" s="51" t="str">
        <f t="shared" ca="1" si="45"/>
        <v/>
      </c>
      <c r="S58" s="51" t="str">
        <f t="shared" ca="1" si="45"/>
        <v/>
      </c>
      <c r="T58" s="51" t="str">
        <f t="shared" ca="1" si="45"/>
        <v/>
      </c>
      <c r="U58" s="51" t="str">
        <f t="shared" ca="1" si="45"/>
        <v/>
      </c>
      <c r="V58" s="51" t="str">
        <f t="shared" ca="1" si="45"/>
        <v/>
      </c>
      <c r="W58" s="51" t="str">
        <f t="shared" ca="1" si="45"/>
        <v/>
      </c>
      <c r="X58" s="51" t="str">
        <f t="shared" ca="1" si="45"/>
        <v/>
      </c>
      <c r="Y58" s="51" t="str">
        <f t="shared" ca="1" si="45"/>
        <v/>
      </c>
      <c r="Z58" s="52"/>
      <c r="AA58" s="54"/>
    </row>
    <row r="59" spans="11:27">
      <c r="K59" s="51" t="str">
        <f ca="1">IF(IFERROR(IF(K58="","",IF(OR($D$9="Vertical",$D$9="Single Letter"),INDEX('Current Board'!$B$2:$P$16,VLOOKUP(Scorekeeping!K58,'Standard Board Scores'!$R:$U,3,FALSE),VLOOKUP(Scorekeeping!K58,'Standard Board Scores'!$R:$U,4,FALSE)),"")),"")=0,"",IFERROR(IF(ISERROR(K58),"",IF(OR($D$9="Vertical",$D$9="Single Letter"),INDEX('Current Board'!$B$2:$P$16,VLOOKUP(Scorekeeping!K58,'Standard Board Scores'!$R:$U,3,FALSE),VLOOKUP(Scorekeeping!K58,'Standard Board Scores'!$R:$U,4,FALSE)),"")),""))</f>
        <v/>
      </c>
      <c r="L59" s="51" t="str">
        <f ca="1">IF(K59&lt;&gt;"",IF(IFERROR(IF(L58="","",IF(OR($D$9="Vertical",$D$9="Single Letter"),INDEX('Current Board'!$B$2:$P$16,VLOOKUP(Scorekeeping!L58,'Standard Board Scores'!$R:$U,3,FALSE),VLOOKUP(Scorekeeping!L58,'Standard Board Scores'!$R:$U,4,FALSE)),"")),"")=0,"",IFERROR(IF(ISERROR(L58),"",IF(OR($D$9="Vertical",$D$9="Single Letter"),INDEX('Current Board'!$B$2:$P$16,VLOOKUP(Scorekeeping!L58,'Standard Board Scores'!$R:$U,3,FALSE),VLOOKUP(Scorekeeping!L58,'Standard Board Scores'!$R:$U,4,FALSE)),"")),"")),"")</f>
        <v/>
      </c>
      <c r="M59" s="51" t="str">
        <f ca="1">IF(L59&lt;&gt;"",IF(IFERROR(IF(M58="","",IF(OR($D$9="Vertical",$D$9="Single Letter"),INDEX('Current Board'!$B$2:$P$16,VLOOKUP(Scorekeeping!M58,'Standard Board Scores'!$R:$U,3,FALSE),VLOOKUP(Scorekeeping!M58,'Standard Board Scores'!$R:$U,4,FALSE)),"")),"")=0,"",IFERROR(IF(ISERROR(M58),"",IF(OR($D$9="Vertical",$D$9="Single Letter"),INDEX('Current Board'!$B$2:$P$16,VLOOKUP(Scorekeeping!M58,'Standard Board Scores'!$R:$U,3,FALSE),VLOOKUP(Scorekeeping!M58,'Standard Board Scores'!$R:$U,4,FALSE)),"")),"")),"")</f>
        <v/>
      </c>
      <c r="N59" s="51" t="str">
        <f ca="1">IF(M59&lt;&gt;"",IF(IFERROR(IF(N58="","",IF(OR($D$9="Vertical",$D$9="Single Letter"),INDEX('Current Board'!$B$2:$P$16,VLOOKUP(Scorekeeping!N58,'Standard Board Scores'!$R:$U,3,FALSE),VLOOKUP(Scorekeeping!N58,'Standard Board Scores'!$R:$U,4,FALSE)),"")),"")=0,"",IFERROR(IF(ISERROR(N58),"",IF(OR($D$9="Vertical",$D$9="Single Letter"),INDEX('Current Board'!$B$2:$P$16,VLOOKUP(Scorekeeping!N58,'Standard Board Scores'!$R:$U,3,FALSE),VLOOKUP(Scorekeeping!N58,'Standard Board Scores'!$R:$U,4,FALSE)),"")),"")),"")</f>
        <v/>
      </c>
      <c r="O59" s="51" t="str">
        <f ca="1">IF(N59&lt;&gt;"",IF(IFERROR(IF(O58="","",IF(OR($D$9="Vertical",$D$9="Single Letter"),INDEX('Current Board'!$B$2:$P$16,VLOOKUP(Scorekeeping!O58,'Standard Board Scores'!$R:$U,3,FALSE),VLOOKUP(Scorekeeping!O58,'Standard Board Scores'!$R:$U,4,FALSE)),"")),"")=0,"",IFERROR(IF(ISERROR(O58),"",IF(OR($D$9="Vertical",$D$9="Single Letter"),INDEX('Current Board'!$B$2:$P$16,VLOOKUP(Scorekeeping!O58,'Standard Board Scores'!$R:$U,3,FALSE),VLOOKUP(Scorekeeping!O58,'Standard Board Scores'!$R:$U,4,FALSE)),"")),"")),"")</f>
        <v/>
      </c>
      <c r="P59" s="51" t="str">
        <f ca="1">IF(O59&lt;&gt;"",IF(IFERROR(IF(P58="","",IF(OR($D$9="Vertical",$D$9="Single Letter"),INDEX('Current Board'!$B$2:$P$16,VLOOKUP(Scorekeeping!P58,'Standard Board Scores'!$R:$U,3,FALSE),VLOOKUP(Scorekeeping!P58,'Standard Board Scores'!$R:$U,4,FALSE)),"")),"")=0,"",IFERROR(IF(ISERROR(P58),"",IF(OR($D$9="Vertical",$D$9="Single Letter"),INDEX('Current Board'!$B$2:$P$16,VLOOKUP(Scorekeeping!P58,'Standard Board Scores'!$R:$U,3,FALSE),VLOOKUP(Scorekeeping!P58,'Standard Board Scores'!$R:$U,4,FALSE)),"")),"")),"")</f>
        <v/>
      </c>
      <c r="Q59" s="51" t="str">
        <f ca="1">IF(P59&lt;&gt;"",IF(IFERROR(IF(Q58="","",IF(OR($D$9="Vertical",$D$9="Single Letter"),INDEX('Current Board'!$B$2:$P$16,VLOOKUP(Scorekeeping!Q58,'Standard Board Scores'!$R:$U,3,FALSE),VLOOKUP(Scorekeeping!Q58,'Standard Board Scores'!$R:$U,4,FALSE)),"")),"")=0,"",IFERROR(IF(ISERROR(Q58),"",IF(OR($D$9="Vertical",$D$9="Single Letter"),INDEX('Current Board'!$B$2:$P$16,VLOOKUP(Scorekeeping!Q58,'Standard Board Scores'!$R:$U,3,FALSE),VLOOKUP(Scorekeeping!Q58,'Standard Board Scores'!$R:$U,4,FALSE)),"")),"")),"")</f>
        <v/>
      </c>
      <c r="R59" s="51" t="str">
        <f ca="1">IF(Q59&lt;&gt;"",IF(IFERROR(IF(R58="","",IF(OR($D$9="Vertical",$D$9="Single Letter"),INDEX('Current Board'!$B$2:$P$16,VLOOKUP(Scorekeeping!R58,'Standard Board Scores'!$R:$U,3,FALSE),VLOOKUP(Scorekeeping!R58,'Standard Board Scores'!$R:$U,4,FALSE)),"")),"")=0,"",IFERROR(IF(ISERROR(R58),"",IF(OR($D$9="Vertical",$D$9="Single Letter"),INDEX('Current Board'!$B$2:$P$16,VLOOKUP(Scorekeeping!R58,'Standard Board Scores'!$R:$U,3,FALSE),VLOOKUP(Scorekeeping!R58,'Standard Board Scores'!$R:$U,4,FALSE)),"")),"")),"")</f>
        <v/>
      </c>
      <c r="S59" s="51" t="str">
        <f ca="1">IF(R59&lt;&gt;"",IF(IFERROR(IF(S58="","",IF(OR($D$9="Vertical",$D$9="Single Letter"),INDEX('Current Board'!$B$2:$P$16,VLOOKUP(Scorekeeping!S58,'Standard Board Scores'!$R:$U,3,FALSE),VLOOKUP(Scorekeeping!S58,'Standard Board Scores'!$R:$U,4,FALSE)),"")),"")=0,"",IFERROR(IF(ISERROR(S58),"",IF(OR($D$9="Vertical",$D$9="Single Letter"),INDEX('Current Board'!$B$2:$P$16,VLOOKUP(Scorekeeping!S58,'Standard Board Scores'!$R:$U,3,FALSE),VLOOKUP(Scorekeeping!S58,'Standard Board Scores'!$R:$U,4,FALSE)),"")),"")),"")</f>
        <v/>
      </c>
      <c r="T59" s="51" t="str">
        <f ca="1">IF(S59&lt;&gt;"",IF(IFERROR(IF(T58="","",IF(OR($D$9="Vertical",$D$9="Single Letter"),INDEX('Current Board'!$B$2:$P$16,VLOOKUP(Scorekeeping!T58,'Standard Board Scores'!$R:$U,3,FALSE),VLOOKUP(Scorekeeping!T58,'Standard Board Scores'!$R:$U,4,FALSE)),"")),"")=0,"",IFERROR(IF(ISERROR(T58),"",IF(OR($D$9="Vertical",$D$9="Single Letter"),INDEX('Current Board'!$B$2:$P$16,VLOOKUP(Scorekeeping!T58,'Standard Board Scores'!$R:$U,3,FALSE),VLOOKUP(Scorekeeping!T58,'Standard Board Scores'!$R:$U,4,FALSE)),"")),"")),"")</f>
        <v/>
      </c>
      <c r="U59" s="51" t="str">
        <f ca="1">IF(T59&lt;&gt;"",IF(IFERROR(IF(U58="","",IF(OR($D$9="Vertical",$D$9="Single Letter"),INDEX('Current Board'!$B$2:$P$16,VLOOKUP(Scorekeeping!U58,'Standard Board Scores'!$R:$U,3,FALSE),VLOOKUP(Scorekeeping!U58,'Standard Board Scores'!$R:$U,4,FALSE)),"")),"")=0,"",IFERROR(IF(ISERROR(U58),"",IF(OR($D$9="Vertical",$D$9="Single Letter"),INDEX('Current Board'!$B$2:$P$16,VLOOKUP(Scorekeeping!U58,'Standard Board Scores'!$R:$U,3,FALSE),VLOOKUP(Scorekeeping!U58,'Standard Board Scores'!$R:$U,4,FALSE)),"")),"")),"")</f>
        <v/>
      </c>
      <c r="V59" s="51" t="str">
        <f ca="1">IF(U59&lt;&gt;"",IF(IFERROR(IF(V58="","",IF(OR($D$9="Vertical",$D$9="Single Letter"),INDEX('Current Board'!$B$2:$P$16,VLOOKUP(Scorekeeping!V58,'Standard Board Scores'!$R:$U,3,FALSE),VLOOKUP(Scorekeeping!V58,'Standard Board Scores'!$R:$U,4,FALSE)),"")),"")=0,"",IFERROR(IF(ISERROR(V58),"",IF(OR($D$9="Vertical",$D$9="Single Letter"),INDEX('Current Board'!$B$2:$P$16,VLOOKUP(Scorekeeping!V58,'Standard Board Scores'!$R:$U,3,FALSE),VLOOKUP(Scorekeeping!V58,'Standard Board Scores'!$R:$U,4,FALSE)),"")),"")),"")</f>
        <v/>
      </c>
      <c r="W59" s="51" t="str">
        <f ca="1">IF(V59&lt;&gt;"",IF(IFERROR(IF(W58="","",IF(OR($D$9="Vertical",$D$9="Single Letter"),INDEX('Current Board'!$B$2:$P$16,VLOOKUP(Scorekeeping!W58,'Standard Board Scores'!$R:$U,3,FALSE),VLOOKUP(Scorekeeping!W58,'Standard Board Scores'!$R:$U,4,FALSE)),"")),"")=0,"",IFERROR(IF(ISERROR(W58),"",IF(OR($D$9="Vertical",$D$9="Single Letter"),INDEX('Current Board'!$B$2:$P$16,VLOOKUP(Scorekeeping!W58,'Standard Board Scores'!$R:$U,3,FALSE),VLOOKUP(Scorekeeping!W58,'Standard Board Scores'!$R:$U,4,FALSE)),"")),"")),"")</f>
        <v/>
      </c>
      <c r="X59" s="51" t="str">
        <f ca="1">IF(W59&lt;&gt;"",IF(IFERROR(IF(X58="","",IF(OR($D$9="Vertical",$D$9="Single Letter"),INDEX('Current Board'!$B$2:$P$16,VLOOKUP(Scorekeeping!X58,'Standard Board Scores'!$R:$U,3,FALSE),VLOOKUP(Scorekeeping!X58,'Standard Board Scores'!$R:$U,4,FALSE)),"")),"")=0,"",IFERROR(IF(ISERROR(X58),"",IF(OR($D$9="Vertical",$D$9="Single Letter"),INDEX('Current Board'!$B$2:$P$16,VLOOKUP(Scorekeeping!X58,'Standard Board Scores'!$R:$U,3,FALSE),VLOOKUP(Scorekeeping!X58,'Standard Board Scores'!$R:$U,4,FALSE)),"")),"")),"")</f>
        <v/>
      </c>
      <c r="Y59" s="51" t="str">
        <f ca="1">IF(X59&lt;&gt;"",IF(IFERROR(IF(Y58="","",IF(OR($D$9="Vertical",$D$9="Single Letter"),INDEX('Current Board'!$B$2:$P$16,VLOOKUP(Scorekeeping!Y58,'Standard Board Scores'!$R:$U,3,FALSE),VLOOKUP(Scorekeeping!Y58,'Standard Board Scores'!$R:$U,4,FALSE)),"")),"")=0,"",IFERROR(IF(ISERROR(Y58),"",IF(OR($D$9="Vertical",$D$9="Single Letter"),INDEX('Current Board'!$B$2:$P$16,VLOOKUP(Scorekeeping!Y58,'Standard Board Scores'!$R:$U,3,FALSE),VLOOKUP(Scorekeeping!Y58,'Standard Board Scores'!$R:$U,4,FALSE)),"")),"")),"")</f>
        <v/>
      </c>
      <c r="Z59" s="52"/>
      <c r="AA59" s="54"/>
    </row>
    <row r="60" spans="11:27">
      <c r="K60" s="51" t="str">
        <f ca="1">IFERROR(VLOOKUP(K59,'Tiles Remaining'!$A:$C,3,FALSE),"")</f>
        <v/>
      </c>
      <c r="L60" s="51" t="str">
        <f ca="1">IFERROR(VLOOKUP(L59,'Tiles Remaining'!$A:$C,3,FALSE),"")</f>
        <v/>
      </c>
      <c r="M60" s="51" t="str">
        <f ca="1">IFERROR(VLOOKUP(M59,'Tiles Remaining'!$A:$C,3,FALSE),"")</f>
        <v/>
      </c>
      <c r="N60" s="51" t="str">
        <f ca="1">IFERROR(VLOOKUP(N59,'Tiles Remaining'!$A:$C,3,FALSE),"")</f>
        <v/>
      </c>
      <c r="O60" s="51" t="str">
        <f ca="1">IFERROR(VLOOKUP(O59,'Tiles Remaining'!$A:$C,3,FALSE),"")</f>
        <v/>
      </c>
      <c r="P60" s="51" t="str">
        <f ca="1">IFERROR(VLOOKUP(P59,'Tiles Remaining'!$A:$C,3,FALSE),"")</f>
        <v/>
      </c>
      <c r="Q60" s="51" t="str">
        <f ca="1">IFERROR(VLOOKUP(Q59,'Tiles Remaining'!$A:$C,3,FALSE),"")</f>
        <v/>
      </c>
      <c r="R60" s="51" t="str">
        <f ca="1">IFERROR(VLOOKUP(R59,'Tiles Remaining'!$A:$C,3,FALSE),"")</f>
        <v/>
      </c>
      <c r="S60" s="51" t="str">
        <f ca="1">IFERROR(VLOOKUP(S59,'Tiles Remaining'!$A:$C,3,FALSE),"")</f>
        <v/>
      </c>
      <c r="T60" s="51" t="str">
        <f ca="1">IFERROR(VLOOKUP(T59,'Tiles Remaining'!$A:$C,3,FALSE),"")</f>
        <v/>
      </c>
      <c r="U60" s="51" t="str">
        <f ca="1">IFERROR(VLOOKUP(U59,'Tiles Remaining'!$A:$C,3,FALSE),"")</f>
        <v/>
      </c>
      <c r="V60" s="51" t="str">
        <f ca="1">IFERROR(VLOOKUP(V59,'Tiles Remaining'!$A:$C,3,FALSE),"")</f>
        <v/>
      </c>
      <c r="W60" s="51" t="str">
        <f ca="1">IFERROR(VLOOKUP(W59,'Tiles Remaining'!$A:$C,3,FALSE),"")</f>
        <v/>
      </c>
      <c r="X60" s="51" t="str">
        <f ca="1">IFERROR(VLOOKUP(X59,'Tiles Remaining'!$A:$C,3,FALSE),"")</f>
        <v/>
      </c>
      <c r="Y60" s="51" t="str">
        <f ca="1">IFERROR(VLOOKUP(Y59,'Tiles Remaining'!$A:$C,3,FALSE),"")</f>
        <v/>
      </c>
      <c r="Z60" s="53">
        <f ca="1">SUM(K60:Y60)</f>
        <v>0</v>
      </c>
      <c r="AA60" s="54"/>
    </row>
    <row r="61" spans="11:27">
      <c r="K61" s="51"/>
      <c r="L61" s="50" t="s">
        <v>397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2"/>
      <c r="AA61" s="54"/>
    </row>
    <row r="62" spans="11:27">
      <c r="K62" s="51"/>
      <c r="L62" s="51">
        <v>1</v>
      </c>
      <c r="M62" s="51">
        <v>2</v>
      </c>
      <c r="N62" s="51">
        <v>3</v>
      </c>
      <c r="O62" s="51">
        <v>4</v>
      </c>
      <c r="P62" s="51">
        <v>5</v>
      </c>
      <c r="Q62" s="51">
        <v>6</v>
      </c>
      <c r="R62" s="51">
        <v>7</v>
      </c>
      <c r="S62" s="51">
        <v>8</v>
      </c>
      <c r="T62" s="51">
        <v>9</v>
      </c>
      <c r="U62" s="51">
        <v>10</v>
      </c>
      <c r="V62" s="51">
        <v>11</v>
      </c>
      <c r="W62" s="51">
        <v>12</v>
      </c>
      <c r="X62" s="51">
        <v>13</v>
      </c>
      <c r="Y62" s="51">
        <v>14</v>
      </c>
      <c r="Z62" s="52"/>
      <c r="AA62" s="54"/>
    </row>
    <row r="63" spans="11:27">
      <c r="K63" s="51" t="str">
        <f ca="1">F18</f>
        <v/>
      </c>
      <c r="L63" s="51" t="str">
        <f ca="1">IF(AND(K63&lt;&gt;"",LEFT(K63,1)&lt;&gt;"P",LEFT(K63,1)&lt;&gt;"Q"),CONCATENATE(CHAR(CODE(LEFT(K63,1))+1),REPLACE(K63,1,1,"")),"")</f>
        <v/>
      </c>
      <c r="M63" s="51" t="str">
        <f t="shared" ref="M63:Y63" ca="1" si="46">IF(AND(L63&lt;&gt;"",LEFT(L63,1)&lt;&gt;"P",LEFT(L63,1)&lt;&gt;"Q"),CONCATENATE(CHAR(CODE(LEFT(L63,1))+1),REPLACE(L63,1,1,"")),"")</f>
        <v/>
      </c>
      <c r="N63" s="51" t="str">
        <f t="shared" ca="1" si="46"/>
        <v/>
      </c>
      <c r="O63" s="51" t="str">
        <f t="shared" ca="1" si="46"/>
        <v/>
      </c>
      <c r="P63" s="51" t="str">
        <f t="shared" ca="1" si="46"/>
        <v/>
      </c>
      <c r="Q63" s="51" t="str">
        <f t="shared" ca="1" si="46"/>
        <v/>
      </c>
      <c r="R63" s="51" t="str">
        <f t="shared" ca="1" si="46"/>
        <v/>
      </c>
      <c r="S63" s="51" t="str">
        <f t="shared" ca="1" si="46"/>
        <v/>
      </c>
      <c r="T63" s="51" t="str">
        <f t="shared" ca="1" si="46"/>
        <v/>
      </c>
      <c r="U63" s="51" t="str">
        <f t="shared" ca="1" si="46"/>
        <v/>
      </c>
      <c r="V63" s="51" t="str">
        <f t="shared" ca="1" si="46"/>
        <v/>
      </c>
      <c r="W63" s="51" t="str">
        <f t="shared" ca="1" si="46"/>
        <v/>
      </c>
      <c r="X63" s="51" t="str">
        <f t="shared" ca="1" si="46"/>
        <v/>
      </c>
      <c r="Y63" s="51" t="str">
        <f t="shared" ca="1" si="46"/>
        <v/>
      </c>
      <c r="Z63" s="52"/>
      <c r="AA63" s="54"/>
    </row>
    <row r="64" spans="11:27">
      <c r="K64" s="51" t="str">
        <f ca="1">IF(IFERROR(IF(K63="","",IF(OR($D$9="Vertical",$D$9="Single Letter"),INDEX('Current Board'!$B$2:$P$16,VLOOKUP(Scorekeeping!K63,'Standard Board Scores'!$R:$U,3,FALSE),VLOOKUP(Scorekeeping!K63,'Standard Board Scores'!$R:$U,4,FALSE)),"")),"")=0,"",IFERROR(IF(ISERROR(K63),"",IF(OR($D$9="Vertical",$D$9="Single Letter"),INDEX('Current Board'!$B$2:$P$16,VLOOKUP(Scorekeeping!K63,'Standard Board Scores'!$R:$U,3,FALSE),VLOOKUP(Scorekeeping!K63,'Standard Board Scores'!$R:$U,4,FALSE)),"")),""))</f>
        <v/>
      </c>
      <c r="L64" s="51" t="str">
        <f ca="1">IF(K64&lt;&gt;"",IF(IFERROR(IF(L63="","",IF(OR($D$9="Vertical",$D$9="Single Letter"),INDEX('Current Board'!$B$2:$P$16,VLOOKUP(Scorekeeping!L63,'Standard Board Scores'!$R:$U,3,FALSE),VLOOKUP(Scorekeeping!L63,'Standard Board Scores'!$R:$U,4,FALSE)),"")),"")=0,"",IFERROR(IF(ISERROR(L63),"",IF(OR($D$9="Vertical",$D$9="Single Letter"),INDEX('Current Board'!$B$2:$P$16,VLOOKUP(Scorekeeping!L63,'Standard Board Scores'!$R:$U,3,FALSE),VLOOKUP(Scorekeeping!L63,'Standard Board Scores'!$R:$U,4,FALSE)),"")),"")),"")</f>
        <v/>
      </c>
      <c r="M64" s="51" t="str">
        <f ca="1">IF(L64&lt;&gt;"",IF(IFERROR(IF(M63="","",IF(OR($D$9="Vertical",$D$9="Single Letter"),INDEX('Current Board'!$B$2:$P$16,VLOOKUP(Scorekeeping!M63,'Standard Board Scores'!$R:$U,3,FALSE),VLOOKUP(Scorekeeping!M63,'Standard Board Scores'!$R:$U,4,FALSE)),"")),"")=0,"",IFERROR(IF(ISERROR(M63),"",IF(OR($D$9="Vertical",$D$9="Single Letter"),INDEX('Current Board'!$B$2:$P$16,VLOOKUP(Scorekeeping!M63,'Standard Board Scores'!$R:$U,3,FALSE),VLOOKUP(Scorekeeping!M63,'Standard Board Scores'!$R:$U,4,FALSE)),"")),"")),"")</f>
        <v/>
      </c>
      <c r="N64" s="51" t="str">
        <f ca="1">IF(M64&lt;&gt;"",IF(IFERROR(IF(N63="","",IF(OR($D$9="Vertical",$D$9="Single Letter"),INDEX('Current Board'!$B$2:$P$16,VLOOKUP(Scorekeeping!N63,'Standard Board Scores'!$R:$U,3,FALSE),VLOOKUP(Scorekeeping!N63,'Standard Board Scores'!$R:$U,4,FALSE)),"")),"")=0,"",IFERROR(IF(ISERROR(N63),"",IF(OR($D$9="Vertical",$D$9="Single Letter"),INDEX('Current Board'!$B$2:$P$16,VLOOKUP(Scorekeeping!N63,'Standard Board Scores'!$R:$U,3,FALSE),VLOOKUP(Scorekeeping!N63,'Standard Board Scores'!$R:$U,4,FALSE)),"")),"")),"")</f>
        <v/>
      </c>
      <c r="O64" s="51" t="str">
        <f ca="1">IF(N64&lt;&gt;"",IF(IFERROR(IF(O63="","",IF(OR($D$9="Vertical",$D$9="Single Letter"),INDEX('Current Board'!$B$2:$P$16,VLOOKUP(Scorekeeping!O63,'Standard Board Scores'!$R:$U,3,FALSE),VLOOKUP(Scorekeeping!O63,'Standard Board Scores'!$R:$U,4,FALSE)),"")),"")=0,"",IFERROR(IF(ISERROR(O63),"",IF(OR($D$9="Vertical",$D$9="Single Letter"),INDEX('Current Board'!$B$2:$P$16,VLOOKUP(Scorekeeping!O63,'Standard Board Scores'!$R:$U,3,FALSE),VLOOKUP(Scorekeeping!O63,'Standard Board Scores'!$R:$U,4,FALSE)),"")),"")),"")</f>
        <v/>
      </c>
      <c r="P64" s="51" t="str">
        <f ca="1">IF(O64&lt;&gt;"",IF(IFERROR(IF(P63="","",IF(OR($D$9="Vertical",$D$9="Single Letter"),INDEX('Current Board'!$B$2:$P$16,VLOOKUP(Scorekeeping!P63,'Standard Board Scores'!$R:$U,3,FALSE),VLOOKUP(Scorekeeping!P63,'Standard Board Scores'!$R:$U,4,FALSE)),"")),"")=0,"",IFERROR(IF(ISERROR(P63),"",IF(OR($D$9="Vertical",$D$9="Single Letter"),INDEX('Current Board'!$B$2:$P$16,VLOOKUP(Scorekeeping!P63,'Standard Board Scores'!$R:$U,3,FALSE),VLOOKUP(Scorekeeping!P63,'Standard Board Scores'!$R:$U,4,FALSE)),"")),"")),"")</f>
        <v/>
      </c>
      <c r="Q64" s="51" t="str">
        <f ca="1">IF(P64&lt;&gt;"",IF(IFERROR(IF(Q63="","",IF(OR($D$9="Vertical",$D$9="Single Letter"),INDEX('Current Board'!$B$2:$P$16,VLOOKUP(Scorekeeping!Q63,'Standard Board Scores'!$R:$U,3,FALSE),VLOOKUP(Scorekeeping!Q63,'Standard Board Scores'!$R:$U,4,FALSE)),"")),"")=0,"",IFERROR(IF(ISERROR(Q63),"",IF(OR($D$9="Vertical",$D$9="Single Letter"),INDEX('Current Board'!$B$2:$P$16,VLOOKUP(Scorekeeping!Q63,'Standard Board Scores'!$R:$U,3,FALSE),VLOOKUP(Scorekeeping!Q63,'Standard Board Scores'!$R:$U,4,FALSE)),"")),"")),"")</f>
        <v/>
      </c>
      <c r="R64" s="51" t="str">
        <f ca="1">IF(Q64&lt;&gt;"",IF(IFERROR(IF(R63="","",IF(OR($D$9="Vertical",$D$9="Single Letter"),INDEX('Current Board'!$B$2:$P$16,VLOOKUP(Scorekeeping!R63,'Standard Board Scores'!$R:$U,3,FALSE),VLOOKUP(Scorekeeping!R63,'Standard Board Scores'!$R:$U,4,FALSE)),"")),"")=0,"",IFERROR(IF(ISERROR(R63),"",IF(OR($D$9="Vertical",$D$9="Single Letter"),INDEX('Current Board'!$B$2:$P$16,VLOOKUP(Scorekeeping!R63,'Standard Board Scores'!$R:$U,3,FALSE),VLOOKUP(Scorekeeping!R63,'Standard Board Scores'!$R:$U,4,FALSE)),"")),"")),"")</f>
        <v/>
      </c>
      <c r="S64" s="51" t="str">
        <f ca="1">IF(R64&lt;&gt;"",IF(IFERROR(IF(S63="","",IF(OR($D$9="Vertical",$D$9="Single Letter"),INDEX('Current Board'!$B$2:$P$16,VLOOKUP(Scorekeeping!S63,'Standard Board Scores'!$R:$U,3,FALSE),VLOOKUP(Scorekeeping!S63,'Standard Board Scores'!$R:$U,4,FALSE)),"")),"")=0,"",IFERROR(IF(ISERROR(S63),"",IF(OR($D$9="Vertical",$D$9="Single Letter"),INDEX('Current Board'!$B$2:$P$16,VLOOKUP(Scorekeeping!S63,'Standard Board Scores'!$R:$U,3,FALSE),VLOOKUP(Scorekeeping!S63,'Standard Board Scores'!$R:$U,4,FALSE)),"")),"")),"")</f>
        <v/>
      </c>
      <c r="T64" s="51" t="str">
        <f ca="1">IF(S64&lt;&gt;"",IF(IFERROR(IF(T63="","",IF(OR($D$9="Vertical",$D$9="Single Letter"),INDEX('Current Board'!$B$2:$P$16,VLOOKUP(Scorekeeping!T63,'Standard Board Scores'!$R:$U,3,FALSE),VLOOKUP(Scorekeeping!T63,'Standard Board Scores'!$R:$U,4,FALSE)),"")),"")=0,"",IFERROR(IF(ISERROR(T63),"",IF(OR($D$9="Vertical",$D$9="Single Letter"),INDEX('Current Board'!$B$2:$P$16,VLOOKUP(Scorekeeping!T63,'Standard Board Scores'!$R:$U,3,FALSE),VLOOKUP(Scorekeeping!T63,'Standard Board Scores'!$R:$U,4,FALSE)),"")),"")),"")</f>
        <v/>
      </c>
      <c r="U64" s="51" t="str">
        <f ca="1">IF(T64&lt;&gt;"",IF(IFERROR(IF(U63="","",IF(OR($D$9="Vertical",$D$9="Single Letter"),INDEX('Current Board'!$B$2:$P$16,VLOOKUP(Scorekeeping!U63,'Standard Board Scores'!$R:$U,3,FALSE),VLOOKUP(Scorekeeping!U63,'Standard Board Scores'!$R:$U,4,FALSE)),"")),"")=0,"",IFERROR(IF(ISERROR(U63),"",IF(OR($D$9="Vertical",$D$9="Single Letter"),INDEX('Current Board'!$B$2:$P$16,VLOOKUP(Scorekeeping!U63,'Standard Board Scores'!$R:$U,3,FALSE),VLOOKUP(Scorekeeping!U63,'Standard Board Scores'!$R:$U,4,FALSE)),"")),"")),"")</f>
        <v/>
      </c>
      <c r="V64" s="51" t="str">
        <f ca="1">IF(U64&lt;&gt;"",IF(IFERROR(IF(V63="","",IF(OR($D$9="Vertical",$D$9="Single Letter"),INDEX('Current Board'!$B$2:$P$16,VLOOKUP(Scorekeeping!V63,'Standard Board Scores'!$R:$U,3,FALSE),VLOOKUP(Scorekeeping!V63,'Standard Board Scores'!$R:$U,4,FALSE)),"")),"")=0,"",IFERROR(IF(ISERROR(V63),"",IF(OR($D$9="Vertical",$D$9="Single Letter"),INDEX('Current Board'!$B$2:$P$16,VLOOKUP(Scorekeeping!V63,'Standard Board Scores'!$R:$U,3,FALSE),VLOOKUP(Scorekeeping!V63,'Standard Board Scores'!$R:$U,4,FALSE)),"")),"")),"")</f>
        <v/>
      </c>
      <c r="W64" s="51" t="str">
        <f ca="1">IF(V64&lt;&gt;"",IF(IFERROR(IF(W63="","",IF(OR($D$9="Vertical",$D$9="Single Letter"),INDEX('Current Board'!$B$2:$P$16,VLOOKUP(Scorekeeping!W63,'Standard Board Scores'!$R:$U,3,FALSE),VLOOKUP(Scorekeeping!W63,'Standard Board Scores'!$R:$U,4,FALSE)),"")),"")=0,"",IFERROR(IF(ISERROR(W63),"",IF(OR($D$9="Vertical",$D$9="Single Letter"),INDEX('Current Board'!$B$2:$P$16,VLOOKUP(Scorekeeping!W63,'Standard Board Scores'!$R:$U,3,FALSE),VLOOKUP(Scorekeeping!W63,'Standard Board Scores'!$R:$U,4,FALSE)),"")),"")),"")</f>
        <v/>
      </c>
      <c r="X64" s="51" t="str">
        <f ca="1">IF(W64&lt;&gt;"",IF(IFERROR(IF(X63="","",IF(OR($D$9="Vertical",$D$9="Single Letter"),INDEX('Current Board'!$B$2:$P$16,VLOOKUP(Scorekeeping!X63,'Standard Board Scores'!$R:$U,3,FALSE),VLOOKUP(Scorekeeping!X63,'Standard Board Scores'!$R:$U,4,FALSE)),"")),"")=0,"",IFERROR(IF(ISERROR(X63),"",IF(OR($D$9="Vertical",$D$9="Single Letter"),INDEX('Current Board'!$B$2:$P$16,VLOOKUP(Scorekeeping!X63,'Standard Board Scores'!$R:$U,3,FALSE),VLOOKUP(Scorekeeping!X63,'Standard Board Scores'!$R:$U,4,FALSE)),"")),"")),"")</f>
        <v/>
      </c>
      <c r="Y64" s="51" t="str">
        <f ca="1">IF(X64&lt;&gt;"",IF(IFERROR(IF(Y63="","",IF(OR($D$9="Vertical",$D$9="Single Letter"),INDEX('Current Board'!$B$2:$P$16,VLOOKUP(Scorekeeping!Y63,'Standard Board Scores'!$R:$U,3,FALSE),VLOOKUP(Scorekeeping!Y63,'Standard Board Scores'!$R:$U,4,FALSE)),"")),"")=0,"",IFERROR(IF(ISERROR(Y63),"",IF(OR($D$9="Vertical",$D$9="Single Letter"),INDEX('Current Board'!$B$2:$P$16,VLOOKUP(Scorekeeping!Y63,'Standard Board Scores'!$R:$U,3,FALSE),VLOOKUP(Scorekeeping!Y63,'Standard Board Scores'!$R:$U,4,FALSE)),"")),"")),"")</f>
        <v/>
      </c>
      <c r="Z64" s="52"/>
      <c r="AA64" s="54"/>
    </row>
    <row r="65" spans="11:27">
      <c r="K65" s="51" t="str">
        <f ca="1">IFERROR(VLOOKUP(K64,'Tiles Remaining'!$A:$C,3,FALSE),"")</f>
        <v/>
      </c>
      <c r="L65" s="51" t="str">
        <f ca="1">IFERROR(VLOOKUP(L64,'Tiles Remaining'!$A:$C,3,FALSE),"")</f>
        <v/>
      </c>
      <c r="M65" s="51" t="str">
        <f ca="1">IFERROR(VLOOKUP(M64,'Tiles Remaining'!$A:$C,3,FALSE),"")</f>
        <v/>
      </c>
      <c r="N65" s="51" t="str">
        <f ca="1">IFERROR(VLOOKUP(N64,'Tiles Remaining'!$A:$C,3,FALSE),"")</f>
        <v/>
      </c>
      <c r="O65" s="51" t="str">
        <f ca="1">IFERROR(VLOOKUP(O64,'Tiles Remaining'!$A:$C,3,FALSE),"")</f>
        <v/>
      </c>
      <c r="P65" s="51" t="str">
        <f ca="1">IFERROR(VLOOKUP(P64,'Tiles Remaining'!$A:$C,3,FALSE),"")</f>
        <v/>
      </c>
      <c r="Q65" s="51" t="str">
        <f ca="1">IFERROR(VLOOKUP(Q64,'Tiles Remaining'!$A:$C,3,FALSE),"")</f>
        <v/>
      </c>
      <c r="R65" s="51" t="str">
        <f ca="1">IFERROR(VLOOKUP(R64,'Tiles Remaining'!$A:$C,3,FALSE),"")</f>
        <v/>
      </c>
      <c r="S65" s="51" t="str">
        <f ca="1">IFERROR(VLOOKUP(S64,'Tiles Remaining'!$A:$C,3,FALSE),"")</f>
        <v/>
      </c>
      <c r="T65" s="51" t="str">
        <f ca="1">IFERROR(VLOOKUP(T64,'Tiles Remaining'!$A:$C,3,FALSE),"")</f>
        <v/>
      </c>
      <c r="U65" s="51" t="str">
        <f ca="1">IFERROR(VLOOKUP(U64,'Tiles Remaining'!$A:$C,3,FALSE),"")</f>
        <v/>
      </c>
      <c r="V65" s="51" t="str">
        <f ca="1">IFERROR(VLOOKUP(V64,'Tiles Remaining'!$A:$C,3,FALSE),"")</f>
        <v/>
      </c>
      <c r="W65" s="51" t="str">
        <f ca="1">IFERROR(VLOOKUP(W64,'Tiles Remaining'!$A:$C,3,FALSE),"")</f>
        <v/>
      </c>
      <c r="X65" s="51" t="str">
        <f ca="1">IFERROR(VLOOKUP(X64,'Tiles Remaining'!$A:$C,3,FALSE),"")</f>
        <v/>
      </c>
      <c r="Y65" s="51" t="str">
        <f ca="1">IFERROR(VLOOKUP(Y64,'Tiles Remaining'!$A:$C,3,FALSE),"")</f>
        <v/>
      </c>
      <c r="Z65" s="53">
        <f ca="1">SUM(K65:Y65)</f>
        <v>0</v>
      </c>
      <c r="AA65" s="54"/>
    </row>
    <row r="66" spans="11:27">
      <c r="K66" s="51"/>
      <c r="L66" s="50" t="s">
        <v>398</v>
      </c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2"/>
      <c r="AA66" s="54"/>
    </row>
    <row r="67" spans="11:27">
      <c r="K67" s="51"/>
      <c r="L67" s="51">
        <v>1</v>
      </c>
      <c r="M67" s="51">
        <v>2</v>
      </c>
      <c r="N67" s="51">
        <v>3</v>
      </c>
      <c r="O67" s="51">
        <v>4</v>
      </c>
      <c r="P67" s="51">
        <v>5</v>
      </c>
      <c r="Q67" s="51">
        <v>6</v>
      </c>
      <c r="R67" s="51">
        <v>7</v>
      </c>
      <c r="S67" s="51">
        <v>8</v>
      </c>
      <c r="T67" s="51">
        <v>9</v>
      </c>
      <c r="U67" s="51">
        <v>10</v>
      </c>
      <c r="V67" s="51">
        <v>11</v>
      </c>
      <c r="W67" s="51">
        <v>12</v>
      </c>
      <c r="X67" s="51">
        <v>13</v>
      </c>
      <c r="Y67" s="51">
        <v>14</v>
      </c>
      <c r="Z67" s="52"/>
      <c r="AA67" s="54"/>
    </row>
    <row r="68" spans="11:27">
      <c r="K68" s="51" t="str">
        <f ca="1">IF(IFERROR(IF(K67="","",IF(OR($D$9="Vertical",$D$9="Single Letter"),INDEX('Current Board'!$B$2:$P$16,VLOOKUP(Scorekeeping!K67,'Standard Board Scores'!$R:$U,3,FALSE),VLOOKUP(Scorekeeping!K67,'Standard Board Scores'!$R:$U,4,FALSE)),"")),"")=0,"",IFERROR(IF(ISERROR(K67),"",IF(OR($D$9="Vertical",$D$9="Single Letter"),INDEX('Current Board'!$B$2:$P$16,VLOOKUP(Scorekeeping!K67,'Standard Board Scores'!$R:$U,3,FALSE),VLOOKUP(Scorekeeping!K67,'Standard Board Scores'!$R:$U,4,FALSE)),"")),""))</f>
        <v/>
      </c>
      <c r="L68" s="51" t="str">
        <f ca="1">IF(AND(K68&lt;&gt;"",LEFT(K68,1)&lt;&gt;"P",LEFT(K68,1)&lt;&gt;"Q"),CONCATENATE(CHAR(CODE(LEFT(K68,1))+1),REPLACE(K68,1,1,"")),"")</f>
        <v/>
      </c>
      <c r="M68" s="51" t="str">
        <f t="shared" ref="M68:Y68" ca="1" si="47">IF(AND(L68&lt;&gt;"",LEFT(L68,1)&lt;&gt;"P",LEFT(L68,1)&lt;&gt;"Q"),CONCATENATE(CHAR(CODE(LEFT(L68,1))+1),REPLACE(L68,1,1,"")),"")</f>
        <v/>
      </c>
      <c r="N68" s="51" t="str">
        <f t="shared" ca="1" si="47"/>
        <v/>
      </c>
      <c r="O68" s="51" t="str">
        <f t="shared" ca="1" si="47"/>
        <v/>
      </c>
      <c r="P68" s="51" t="str">
        <f t="shared" ca="1" si="47"/>
        <v/>
      </c>
      <c r="Q68" s="51" t="str">
        <f t="shared" ca="1" si="47"/>
        <v/>
      </c>
      <c r="R68" s="51" t="str">
        <f t="shared" ca="1" si="47"/>
        <v/>
      </c>
      <c r="S68" s="51" t="str">
        <f t="shared" ca="1" si="47"/>
        <v/>
      </c>
      <c r="T68" s="51" t="str">
        <f t="shared" ca="1" si="47"/>
        <v/>
      </c>
      <c r="U68" s="51" t="str">
        <f t="shared" ca="1" si="47"/>
        <v/>
      </c>
      <c r="V68" s="51" t="str">
        <f t="shared" ca="1" si="47"/>
        <v/>
      </c>
      <c r="W68" s="51" t="str">
        <f t="shared" ca="1" si="47"/>
        <v/>
      </c>
      <c r="X68" s="51" t="str">
        <f t="shared" ca="1" si="47"/>
        <v/>
      </c>
      <c r="Y68" s="51" t="str">
        <f t="shared" ca="1" si="47"/>
        <v/>
      </c>
      <c r="Z68" s="52"/>
      <c r="AA68" s="54"/>
    </row>
    <row r="69" spans="11:27">
      <c r="K69" s="51"/>
      <c r="L69" s="51" t="str">
        <f>IF(K69&lt;&gt;"",IF(IFERROR(IF(L68="","",IF(OR($D$9="Vertical",$D$9="Single Letter"),INDEX('Current Board'!$B$2:$P$16,VLOOKUP(Scorekeeping!L68,'Standard Board Scores'!$R:$U,3,FALSE),VLOOKUP(Scorekeeping!L68,'Standard Board Scores'!$R:$U,4,FALSE)),"")),"")=0,"",IFERROR(IF(ISERROR(L68),"",IF(OR($D$9="Vertical",$D$9="Single Letter"),INDEX('Current Board'!$B$2:$P$16,VLOOKUP(Scorekeeping!L68,'Standard Board Scores'!$R:$U,3,FALSE),VLOOKUP(Scorekeeping!L68,'Standard Board Scores'!$R:$U,4,FALSE)),"")),"")),"")</f>
        <v/>
      </c>
      <c r="M69" s="51" t="str">
        <f>IF(L69&lt;&gt;"",IF(IFERROR(IF(M68="","",IF(OR($D$9="Vertical",$D$9="Single Letter"),INDEX('Current Board'!$B$2:$P$16,VLOOKUP(Scorekeeping!M68,'Standard Board Scores'!$R:$U,3,FALSE),VLOOKUP(Scorekeeping!M68,'Standard Board Scores'!$R:$U,4,FALSE)),"")),"")=0,"",IFERROR(IF(ISERROR(M68),"",IF(OR($D$9="Vertical",$D$9="Single Letter"),INDEX('Current Board'!$B$2:$P$16,VLOOKUP(Scorekeeping!M68,'Standard Board Scores'!$R:$U,3,FALSE),VLOOKUP(Scorekeeping!M68,'Standard Board Scores'!$R:$U,4,FALSE)),"")),"")),"")</f>
        <v/>
      </c>
      <c r="N69" s="51" t="str">
        <f>IF(M69&lt;&gt;"",IF(IFERROR(IF(N68="","",IF(OR($D$9="Vertical",$D$9="Single Letter"),INDEX('Current Board'!$B$2:$P$16,VLOOKUP(Scorekeeping!N68,'Standard Board Scores'!$R:$U,3,FALSE),VLOOKUP(Scorekeeping!N68,'Standard Board Scores'!$R:$U,4,FALSE)),"")),"")=0,"",IFERROR(IF(ISERROR(N68),"",IF(OR($D$9="Vertical",$D$9="Single Letter"),INDEX('Current Board'!$B$2:$P$16,VLOOKUP(Scorekeeping!N68,'Standard Board Scores'!$R:$U,3,FALSE),VLOOKUP(Scorekeeping!N68,'Standard Board Scores'!$R:$U,4,FALSE)),"")),"")),"")</f>
        <v/>
      </c>
      <c r="O69" s="51" t="str">
        <f>IF(N69&lt;&gt;"",IF(IFERROR(IF(O68="","",IF(OR($D$9="Vertical",$D$9="Single Letter"),INDEX('Current Board'!$B$2:$P$16,VLOOKUP(Scorekeeping!O68,'Standard Board Scores'!$R:$U,3,FALSE),VLOOKUP(Scorekeeping!O68,'Standard Board Scores'!$R:$U,4,FALSE)),"")),"")=0,"",IFERROR(IF(ISERROR(O68),"",IF(OR($D$9="Vertical",$D$9="Single Letter"),INDEX('Current Board'!$B$2:$P$16,VLOOKUP(Scorekeeping!O68,'Standard Board Scores'!$R:$U,3,FALSE),VLOOKUP(Scorekeeping!O68,'Standard Board Scores'!$R:$U,4,FALSE)),"")),"")),"")</f>
        <v/>
      </c>
      <c r="P69" s="51" t="str">
        <f>IF(O69&lt;&gt;"",IF(IFERROR(IF(P68="","",IF(OR($D$9="Vertical",$D$9="Single Letter"),INDEX('Current Board'!$B$2:$P$16,VLOOKUP(Scorekeeping!P68,'Standard Board Scores'!$R:$U,3,FALSE),VLOOKUP(Scorekeeping!P68,'Standard Board Scores'!$R:$U,4,FALSE)),"")),"")=0,"",IFERROR(IF(ISERROR(P68),"",IF(OR($D$9="Vertical",$D$9="Single Letter"),INDEX('Current Board'!$B$2:$P$16,VLOOKUP(Scorekeeping!P68,'Standard Board Scores'!$R:$U,3,FALSE),VLOOKUP(Scorekeeping!P68,'Standard Board Scores'!$R:$U,4,FALSE)),"")),"")),"")</f>
        <v/>
      </c>
      <c r="Q69" s="51" t="str">
        <f>IF(P69&lt;&gt;"",IF(IFERROR(IF(Q68="","",IF(OR($D$9="Vertical",$D$9="Single Letter"),INDEX('Current Board'!$B$2:$P$16,VLOOKUP(Scorekeeping!Q68,'Standard Board Scores'!$R:$U,3,FALSE),VLOOKUP(Scorekeeping!Q68,'Standard Board Scores'!$R:$U,4,FALSE)),"")),"")=0,"",IFERROR(IF(ISERROR(Q68),"",IF(OR($D$9="Vertical",$D$9="Single Letter"),INDEX('Current Board'!$B$2:$P$16,VLOOKUP(Scorekeeping!Q68,'Standard Board Scores'!$R:$U,3,FALSE),VLOOKUP(Scorekeeping!Q68,'Standard Board Scores'!$R:$U,4,FALSE)),"")),"")),"")</f>
        <v/>
      </c>
      <c r="R69" s="51" t="str">
        <f>IF(Q69&lt;&gt;"",IF(IFERROR(IF(R68="","",IF(OR($D$9="Vertical",$D$9="Single Letter"),INDEX('Current Board'!$B$2:$P$16,VLOOKUP(Scorekeeping!R68,'Standard Board Scores'!$R:$U,3,FALSE),VLOOKUP(Scorekeeping!R68,'Standard Board Scores'!$R:$U,4,FALSE)),"")),"")=0,"",IFERROR(IF(ISERROR(R68),"",IF(OR($D$9="Vertical",$D$9="Single Letter"),INDEX('Current Board'!$B$2:$P$16,VLOOKUP(Scorekeeping!R68,'Standard Board Scores'!$R:$U,3,FALSE),VLOOKUP(Scorekeeping!R68,'Standard Board Scores'!$R:$U,4,FALSE)),"")),"")),"")</f>
        <v/>
      </c>
      <c r="S69" s="51" t="str">
        <f>IF(R69&lt;&gt;"",IF(IFERROR(IF(S68="","",IF(OR($D$9="Vertical",$D$9="Single Letter"),INDEX('Current Board'!$B$2:$P$16,VLOOKUP(Scorekeeping!S68,'Standard Board Scores'!$R:$U,3,FALSE),VLOOKUP(Scorekeeping!S68,'Standard Board Scores'!$R:$U,4,FALSE)),"")),"")=0,"",IFERROR(IF(ISERROR(S68),"",IF(OR($D$9="Vertical",$D$9="Single Letter"),INDEX('Current Board'!$B$2:$P$16,VLOOKUP(Scorekeeping!S68,'Standard Board Scores'!$R:$U,3,FALSE),VLOOKUP(Scorekeeping!S68,'Standard Board Scores'!$R:$U,4,FALSE)),"")),"")),"")</f>
        <v/>
      </c>
      <c r="T69" s="51" t="str">
        <f>IF(S69&lt;&gt;"",IF(IFERROR(IF(T68="","",IF(OR($D$9="Vertical",$D$9="Single Letter"),INDEX('Current Board'!$B$2:$P$16,VLOOKUP(Scorekeeping!T68,'Standard Board Scores'!$R:$U,3,FALSE),VLOOKUP(Scorekeeping!T68,'Standard Board Scores'!$R:$U,4,FALSE)),"")),"")=0,"",IFERROR(IF(ISERROR(T68),"",IF(OR($D$9="Vertical",$D$9="Single Letter"),INDEX('Current Board'!$B$2:$P$16,VLOOKUP(Scorekeeping!T68,'Standard Board Scores'!$R:$U,3,FALSE),VLOOKUP(Scorekeeping!T68,'Standard Board Scores'!$R:$U,4,FALSE)),"")),"")),"")</f>
        <v/>
      </c>
      <c r="U69" s="51" t="str">
        <f>IF(T69&lt;&gt;"",IF(IFERROR(IF(U68="","",IF(OR($D$9="Vertical",$D$9="Single Letter"),INDEX('Current Board'!$B$2:$P$16,VLOOKUP(Scorekeeping!U68,'Standard Board Scores'!$R:$U,3,FALSE),VLOOKUP(Scorekeeping!U68,'Standard Board Scores'!$R:$U,4,FALSE)),"")),"")=0,"",IFERROR(IF(ISERROR(U68),"",IF(OR($D$9="Vertical",$D$9="Single Letter"),INDEX('Current Board'!$B$2:$P$16,VLOOKUP(Scorekeeping!U68,'Standard Board Scores'!$R:$U,3,FALSE),VLOOKUP(Scorekeeping!U68,'Standard Board Scores'!$R:$U,4,FALSE)),"")),"")),"")</f>
        <v/>
      </c>
      <c r="V69" s="51" t="str">
        <f>IF(U69&lt;&gt;"",IF(IFERROR(IF(V68="","",IF(OR($D$9="Vertical",$D$9="Single Letter"),INDEX('Current Board'!$B$2:$P$16,VLOOKUP(Scorekeeping!V68,'Standard Board Scores'!$R:$U,3,FALSE),VLOOKUP(Scorekeeping!V68,'Standard Board Scores'!$R:$U,4,FALSE)),"")),"")=0,"",IFERROR(IF(ISERROR(V68),"",IF(OR($D$9="Vertical",$D$9="Single Letter"),INDEX('Current Board'!$B$2:$P$16,VLOOKUP(Scorekeeping!V68,'Standard Board Scores'!$R:$U,3,FALSE),VLOOKUP(Scorekeeping!V68,'Standard Board Scores'!$R:$U,4,FALSE)),"")),"")),"")</f>
        <v/>
      </c>
      <c r="W69" s="51" t="str">
        <f>IF(V69&lt;&gt;"",IF(IFERROR(IF(W68="","",IF(OR($D$9="Vertical",$D$9="Single Letter"),INDEX('Current Board'!$B$2:$P$16,VLOOKUP(Scorekeeping!W68,'Standard Board Scores'!$R:$U,3,FALSE),VLOOKUP(Scorekeeping!W68,'Standard Board Scores'!$R:$U,4,FALSE)),"")),"")=0,"",IFERROR(IF(ISERROR(W68),"",IF(OR($D$9="Vertical",$D$9="Single Letter"),INDEX('Current Board'!$B$2:$P$16,VLOOKUP(Scorekeeping!W68,'Standard Board Scores'!$R:$U,3,FALSE),VLOOKUP(Scorekeeping!W68,'Standard Board Scores'!$R:$U,4,FALSE)),"")),"")),"")</f>
        <v/>
      </c>
      <c r="X69" s="51" t="str">
        <f>IF(W69&lt;&gt;"",IF(IFERROR(IF(X68="","",IF(OR($D$9="Vertical",$D$9="Single Letter"),INDEX('Current Board'!$B$2:$P$16,VLOOKUP(Scorekeeping!X68,'Standard Board Scores'!$R:$U,3,FALSE),VLOOKUP(Scorekeeping!X68,'Standard Board Scores'!$R:$U,4,FALSE)),"")),"")=0,"",IFERROR(IF(ISERROR(X68),"",IF(OR($D$9="Vertical",$D$9="Single Letter"),INDEX('Current Board'!$B$2:$P$16,VLOOKUP(Scorekeeping!X68,'Standard Board Scores'!$R:$U,3,FALSE),VLOOKUP(Scorekeeping!X68,'Standard Board Scores'!$R:$U,4,FALSE)),"")),"")),"")</f>
        <v/>
      </c>
      <c r="Y69" s="51" t="str">
        <f>IF(X69&lt;&gt;"",IF(IFERROR(IF(Y68="","",IF(OR($D$9="Vertical",$D$9="Single Letter"),INDEX('Current Board'!$B$2:$P$16,VLOOKUP(Scorekeeping!Y68,'Standard Board Scores'!$R:$U,3,FALSE),VLOOKUP(Scorekeeping!Y68,'Standard Board Scores'!$R:$U,4,FALSE)),"")),"")=0,"",IFERROR(IF(ISERROR(Y68),"",IF(OR($D$9="Vertical",$D$9="Single Letter"),INDEX('Current Board'!$B$2:$P$16,VLOOKUP(Scorekeeping!Y68,'Standard Board Scores'!$R:$U,3,FALSE),VLOOKUP(Scorekeeping!Y68,'Standard Board Scores'!$R:$U,4,FALSE)),"")),"")),"")</f>
        <v/>
      </c>
      <c r="Z69" s="52"/>
      <c r="AA69" s="54"/>
    </row>
    <row r="70" spans="11:27">
      <c r="K70" s="51" t="str">
        <f>IFERROR(VLOOKUP(K69,'Tiles Remaining'!$A:$C,3,FALSE),"")</f>
        <v/>
      </c>
      <c r="L70" s="51" t="str">
        <f>IFERROR(VLOOKUP(L69,'Tiles Remaining'!$A:$C,3,FALSE),"")</f>
        <v/>
      </c>
      <c r="M70" s="51" t="str">
        <f>IFERROR(VLOOKUP(M69,'Tiles Remaining'!$A:$C,3,FALSE),"")</f>
        <v/>
      </c>
      <c r="N70" s="51" t="str">
        <f>IFERROR(VLOOKUP(N69,'Tiles Remaining'!$A:$C,3,FALSE),"")</f>
        <v/>
      </c>
      <c r="O70" s="51" t="str">
        <f>IFERROR(VLOOKUP(O69,'Tiles Remaining'!$A:$C,3,FALSE),"")</f>
        <v/>
      </c>
      <c r="P70" s="51" t="str">
        <f>IFERROR(VLOOKUP(P69,'Tiles Remaining'!$A:$C,3,FALSE),"")</f>
        <v/>
      </c>
      <c r="Q70" s="51" t="str">
        <f>IFERROR(VLOOKUP(Q69,'Tiles Remaining'!$A:$C,3,FALSE),"")</f>
        <v/>
      </c>
      <c r="R70" s="51" t="str">
        <f>IFERROR(VLOOKUP(R69,'Tiles Remaining'!$A:$C,3,FALSE),"")</f>
        <v/>
      </c>
      <c r="S70" s="51" t="str">
        <f>IFERROR(VLOOKUP(S69,'Tiles Remaining'!$A:$C,3,FALSE),"")</f>
        <v/>
      </c>
      <c r="T70" s="51" t="str">
        <f>IFERROR(VLOOKUP(T69,'Tiles Remaining'!$A:$C,3,FALSE),"")</f>
        <v/>
      </c>
      <c r="U70" s="51" t="str">
        <f>IFERROR(VLOOKUP(U69,'Tiles Remaining'!$A:$C,3,FALSE),"")</f>
        <v/>
      </c>
      <c r="V70" s="51" t="str">
        <f>IFERROR(VLOOKUP(V69,'Tiles Remaining'!$A:$C,3,FALSE),"")</f>
        <v/>
      </c>
      <c r="W70" s="51" t="str">
        <f>IFERROR(VLOOKUP(W69,'Tiles Remaining'!$A:$C,3,FALSE),"")</f>
        <v/>
      </c>
      <c r="X70" s="51" t="str">
        <f>IFERROR(VLOOKUP(X69,'Tiles Remaining'!$A:$C,3,FALSE),"")</f>
        <v/>
      </c>
      <c r="Y70" s="51" t="str">
        <f>IFERROR(VLOOKUP(Y69,'Tiles Remaining'!$A:$C,3,FALSE),"")</f>
        <v/>
      </c>
      <c r="Z70" s="53">
        <f>SUM(K70:Y70)</f>
        <v>0</v>
      </c>
      <c r="AA70" s="54"/>
    </row>
    <row r="71" spans="11:27">
      <c r="K71" s="51"/>
      <c r="L71" s="50" t="s">
        <v>399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2"/>
      <c r="AA71" s="54"/>
    </row>
    <row r="72" spans="11:27">
      <c r="K72" s="51"/>
      <c r="L72" s="51">
        <v>1</v>
      </c>
      <c r="M72" s="51">
        <v>2</v>
      </c>
      <c r="N72" s="51">
        <v>3</v>
      </c>
      <c r="O72" s="51">
        <v>4</v>
      </c>
      <c r="P72" s="51">
        <v>5</v>
      </c>
      <c r="Q72" s="51">
        <v>6</v>
      </c>
      <c r="R72" s="51">
        <v>7</v>
      </c>
      <c r="S72" s="51">
        <v>8</v>
      </c>
      <c r="T72" s="51">
        <v>9</v>
      </c>
      <c r="U72" s="51">
        <v>10</v>
      </c>
      <c r="V72" s="51">
        <v>11</v>
      </c>
      <c r="W72" s="51">
        <v>12</v>
      </c>
      <c r="X72" s="51">
        <v>13</v>
      </c>
      <c r="Y72" s="51">
        <v>14</v>
      </c>
      <c r="Z72" s="52"/>
      <c r="AA72" s="54"/>
    </row>
    <row r="73" spans="11:27">
      <c r="K73" s="51" t="str">
        <f ca="1">IF(IFERROR(IF(K72="","",IF(OR($D$9="Vertical",$D$9="Single Letter"),INDEX('Current Board'!$B$2:$P$16,VLOOKUP(Scorekeeping!K72,'Standard Board Scores'!$R:$U,3,FALSE),VLOOKUP(Scorekeeping!K72,'Standard Board Scores'!$R:$U,4,FALSE)),"")),"")=0,"",IFERROR(IF(ISERROR(K72),"",IF(OR($D$9="Vertical",$D$9="Single Letter"),INDEX('Current Board'!$B$2:$P$16,VLOOKUP(Scorekeeping!K72,'Standard Board Scores'!$R:$U,3,FALSE),VLOOKUP(Scorekeeping!K72,'Standard Board Scores'!$R:$U,4,FALSE)),"")),""))</f>
        <v/>
      </c>
      <c r="L73" s="51" t="str">
        <f ca="1">IF(AND(K73&lt;&gt;"",LEFT(K73,1)&lt;&gt;"P",LEFT(K73,1)&lt;&gt;"Q"),CONCATENATE(CHAR(CODE(LEFT(K73,1))+1),REPLACE(K73,1,1,"")),"")</f>
        <v/>
      </c>
      <c r="M73" s="51" t="str">
        <f t="shared" ref="M73:Y73" ca="1" si="48">IF(AND(L73&lt;&gt;"",LEFT(L73,1)&lt;&gt;"P",LEFT(L73,1)&lt;&gt;"Q"),CONCATENATE(CHAR(CODE(LEFT(L73,1))+1),REPLACE(L73,1,1,"")),"")</f>
        <v/>
      </c>
      <c r="N73" s="51" t="str">
        <f t="shared" ca="1" si="48"/>
        <v/>
      </c>
      <c r="O73" s="51" t="str">
        <f t="shared" ca="1" si="48"/>
        <v/>
      </c>
      <c r="P73" s="51" t="str">
        <f t="shared" ca="1" si="48"/>
        <v/>
      </c>
      <c r="Q73" s="51" t="str">
        <f t="shared" ca="1" si="48"/>
        <v/>
      </c>
      <c r="R73" s="51" t="str">
        <f t="shared" ca="1" si="48"/>
        <v/>
      </c>
      <c r="S73" s="51" t="str">
        <f t="shared" ca="1" si="48"/>
        <v/>
      </c>
      <c r="T73" s="51" t="str">
        <f t="shared" ca="1" si="48"/>
        <v/>
      </c>
      <c r="U73" s="51" t="str">
        <f t="shared" ca="1" si="48"/>
        <v/>
      </c>
      <c r="V73" s="51" t="str">
        <f t="shared" ca="1" si="48"/>
        <v/>
      </c>
      <c r="W73" s="51" t="str">
        <f t="shared" ca="1" si="48"/>
        <v/>
      </c>
      <c r="X73" s="51" t="str">
        <f t="shared" ca="1" si="48"/>
        <v/>
      </c>
      <c r="Y73" s="51" t="str">
        <f t="shared" ca="1" si="48"/>
        <v/>
      </c>
      <c r="Z73" s="52"/>
      <c r="AA73" s="54"/>
    </row>
    <row r="74" spans="11:27">
      <c r="K74" s="51"/>
      <c r="L74" s="51" t="str">
        <f>IF(K74&lt;&gt;"",IF(IFERROR(IF(L73="","",IF(OR($D$9="Vertical",$D$9="Single Letter"),INDEX('Current Board'!$B$2:$P$16,VLOOKUP(Scorekeeping!L73,'Standard Board Scores'!$R:$U,3,FALSE),VLOOKUP(Scorekeeping!L73,'Standard Board Scores'!$R:$U,4,FALSE)),"")),"")=0,"",IFERROR(IF(ISERROR(L73),"",IF(OR($D$9="Vertical",$D$9="Single Letter"),INDEX('Current Board'!$B$2:$P$16,VLOOKUP(Scorekeeping!L73,'Standard Board Scores'!$R:$U,3,FALSE),VLOOKUP(Scorekeeping!L73,'Standard Board Scores'!$R:$U,4,FALSE)),"")),"")),"")</f>
        <v/>
      </c>
      <c r="M74" s="51" t="str">
        <f>IF(L74&lt;&gt;"",IF(IFERROR(IF(M73="","",IF(OR($D$9="Vertical",$D$9="Single Letter"),INDEX('Current Board'!$B$2:$P$16,VLOOKUP(Scorekeeping!M73,'Standard Board Scores'!$R:$U,3,FALSE),VLOOKUP(Scorekeeping!M73,'Standard Board Scores'!$R:$U,4,FALSE)),"")),"")=0,"",IFERROR(IF(ISERROR(M73),"",IF(OR($D$9="Vertical",$D$9="Single Letter"),INDEX('Current Board'!$B$2:$P$16,VLOOKUP(Scorekeeping!M73,'Standard Board Scores'!$R:$U,3,FALSE),VLOOKUP(Scorekeeping!M73,'Standard Board Scores'!$R:$U,4,FALSE)),"")),"")),"")</f>
        <v/>
      </c>
      <c r="N74" s="51" t="str">
        <f>IF(M74&lt;&gt;"",IF(IFERROR(IF(N73="","",IF(OR($D$9="Vertical",$D$9="Single Letter"),INDEX('Current Board'!$B$2:$P$16,VLOOKUP(Scorekeeping!N73,'Standard Board Scores'!$R:$U,3,FALSE),VLOOKUP(Scorekeeping!N73,'Standard Board Scores'!$R:$U,4,FALSE)),"")),"")=0,"",IFERROR(IF(ISERROR(N73),"",IF(OR($D$9="Vertical",$D$9="Single Letter"),INDEX('Current Board'!$B$2:$P$16,VLOOKUP(Scorekeeping!N73,'Standard Board Scores'!$R:$U,3,FALSE),VLOOKUP(Scorekeeping!N73,'Standard Board Scores'!$R:$U,4,FALSE)),"")),"")),"")</f>
        <v/>
      </c>
      <c r="O74" s="51" t="str">
        <f>IF(N74&lt;&gt;"",IF(IFERROR(IF(O73="","",IF(OR($D$9="Vertical",$D$9="Single Letter"),INDEX('Current Board'!$B$2:$P$16,VLOOKUP(Scorekeeping!O73,'Standard Board Scores'!$R:$U,3,FALSE),VLOOKUP(Scorekeeping!O73,'Standard Board Scores'!$R:$U,4,FALSE)),"")),"")=0,"",IFERROR(IF(ISERROR(O73),"",IF(OR($D$9="Vertical",$D$9="Single Letter"),INDEX('Current Board'!$B$2:$P$16,VLOOKUP(Scorekeeping!O73,'Standard Board Scores'!$R:$U,3,FALSE),VLOOKUP(Scorekeeping!O73,'Standard Board Scores'!$R:$U,4,FALSE)),"")),"")),"")</f>
        <v/>
      </c>
      <c r="P74" s="51" t="str">
        <f>IF(O74&lt;&gt;"",IF(IFERROR(IF(P73="","",IF(OR($D$9="Vertical",$D$9="Single Letter"),INDEX('Current Board'!$B$2:$P$16,VLOOKUP(Scorekeeping!P73,'Standard Board Scores'!$R:$U,3,FALSE),VLOOKUP(Scorekeeping!P73,'Standard Board Scores'!$R:$U,4,FALSE)),"")),"")=0,"",IFERROR(IF(ISERROR(P73),"",IF(OR($D$9="Vertical",$D$9="Single Letter"),INDEX('Current Board'!$B$2:$P$16,VLOOKUP(Scorekeeping!P73,'Standard Board Scores'!$R:$U,3,FALSE),VLOOKUP(Scorekeeping!P73,'Standard Board Scores'!$R:$U,4,FALSE)),"")),"")),"")</f>
        <v/>
      </c>
      <c r="Q74" s="51" t="str">
        <f>IF(P74&lt;&gt;"",IF(IFERROR(IF(Q73="","",IF(OR($D$9="Vertical",$D$9="Single Letter"),INDEX('Current Board'!$B$2:$P$16,VLOOKUP(Scorekeeping!Q73,'Standard Board Scores'!$R:$U,3,FALSE),VLOOKUP(Scorekeeping!Q73,'Standard Board Scores'!$R:$U,4,FALSE)),"")),"")=0,"",IFERROR(IF(ISERROR(Q73),"",IF(OR($D$9="Vertical",$D$9="Single Letter"),INDEX('Current Board'!$B$2:$P$16,VLOOKUP(Scorekeeping!Q73,'Standard Board Scores'!$R:$U,3,FALSE),VLOOKUP(Scorekeeping!Q73,'Standard Board Scores'!$R:$U,4,FALSE)),"")),"")),"")</f>
        <v/>
      </c>
      <c r="R74" s="51" t="str">
        <f>IF(Q74&lt;&gt;"",IF(IFERROR(IF(R73="","",IF(OR($D$9="Vertical",$D$9="Single Letter"),INDEX('Current Board'!$B$2:$P$16,VLOOKUP(Scorekeeping!R73,'Standard Board Scores'!$R:$U,3,FALSE),VLOOKUP(Scorekeeping!R73,'Standard Board Scores'!$R:$U,4,FALSE)),"")),"")=0,"",IFERROR(IF(ISERROR(R73),"",IF(OR($D$9="Vertical",$D$9="Single Letter"),INDEX('Current Board'!$B$2:$P$16,VLOOKUP(Scorekeeping!R73,'Standard Board Scores'!$R:$U,3,FALSE),VLOOKUP(Scorekeeping!R73,'Standard Board Scores'!$R:$U,4,FALSE)),"")),"")),"")</f>
        <v/>
      </c>
      <c r="S74" s="51" t="str">
        <f>IF(R74&lt;&gt;"",IF(IFERROR(IF(S73="","",IF(OR($D$9="Vertical",$D$9="Single Letter"),INDEX('Current Board'!$B$2:$P$16,VLOOKUP(Scorekeeping!S73,'Standard Board Scores'!$R:$U,3,FALSE),VLOOKUP(Scorekeeping!S73,'Standard Board Scores'!$R:$U,4,FALSE)),"")),"")=0,"",IFERROR(IF(ISERROR(S73),"",IF(OR($D$9="Vertical",$D$9="Single Letter"),INDEX('Current Board'!$B$2:$P$16,VLOOKUP(Scorekeeping!S73,'Standard Board Scores'!$R:$U,3,FALSE),VLOOKUP(Scorekeeping!S73,'Standard Board Scores'!$R:$U,4,FALSE)),"")),"")),"")</f>
        <v/>
      </c>
      <c r="T74" s="51" t="str">
        <f>IF(S74&lt;&gt;"",IF(IFERROR(IF(T73="","",IF(OR($D$9="Vertical",$D$9="Single Letter"),INDEX('Current Board'!$B$2:$P$16,VLOOKUP(Scorekeeping!T73,'Standard Board Scores'!$R:$U,3,FALSE),VLOOKUP(Scorekeeping!T73,'Standard Board Scores'!$R:$U,4,FALSE)),"")),"")=0,"",IFERROR(IF(ISERROR(T73),"",IF(OR($D$9="Vertical",$D$9="Single Letter"),INDEX('Current Board'!$B$2:$P$16,VLOOKUP(Scorekeeping!T73,'Standard Board Scores'!$R:$U,3,FALSE),VLOOKUP(Scorekeeping!T73,'Standard Board Scores'!$R:$U,4,FALSE)),"")),"")),"")</f>
        <v/>
      </c>
      <c r="U74" s="51" t="str">
        <f>IF(T74&lt;&gt;"",IF(IFERROR(IF(U73="","",IF(OR($D$9="Vertical",$D$9="Single Letter"),INDEX('Current Board'!$B$2:$P$16,VLOOKUP(Scorekeeping!U73,'Standard Board Scores'!$R:$U,3,FALSE),VLOOKUP(Scorekeeping!U73,'Standard Board Scores'!$R:$U,4,FALSE)),"")),"")=0,"",IFERROR(IF(ISERROR(U73),"",IF(OR($D$9="Vertical",$D$9="Single Letter"),INDEX('Current Board'!$B$2:$P$16,VLOOKUP(Scorekeeping!U73,'Standard Board Scores'!$R:$U,3,FALSE),VLOOKUP(Scorekeeping!U73,'Standard Board Scores'!$R:$U,4,FALSE)),"")),"")),"")</f>
        <v/>
      </c>
      <c r="V74" s="51" t="str">
        <f>IF(U74&lt;&gt;"",IF(IFERROR(IF(V73="","",IF(OR($D$9="Vertical",$D$9="Single Letter"),INDEX('Current Board'!$B$2:$P$16,VLOOKUP(Scorekeeping!V73,'Standard Board Scores'!$R:$U,3,FALSE),VLOOKUP(Scorekeeping!V73,'Standard Board Scores'!$R:$U,4,FALSE)),"")),"")=0,"",IFERROR(IF(ISERROR(V73),"",IF(OR($D$9="Vertical",$D$9="Single Letter"),INDEX('Current Board'!$B$2:$P$16,VLOOKUP(Scorekeeping!V73,'Standard Board Scores'!$R:$U,3,FALSE),VLOOKUP(Scorekeeping!V73,'Standard Board Scores'!$R:$U,4,FALSE)),"")),"")),"")</f>
        <v/>
      </c>
      <c r="W74" s="51" t="str">
        <f>IF(V74&lt;&gt;"",IF(IFERROR(IF(W73="","",IF(OR($D$9="Vertical",$D$9="Single Letter"),INDEX('Current Board'!$B$2:$P$16,VLOOKUP(Scorekeeping!W73,'Standard Board Scores'!$R:$U,3,FALSE),VLOOKUP(Scorekeeping!W73,'Standard Board Scores'!$R:$U,4,FALSE)),"")),"")=0,"",IFERROR(IF(ISERROR(W73),"",IF(OR($D$9="Vertical",$D$9="Single Letter"),INDEX('Current Board'!$B$2:$P$16,VLOOKUP(Scorekeeping!W73,'Standard Board Scores'!$R:$U,3,FALSE),VLOOKUP(Scorekeeping!W73,'Standard Board Scores'!$R:$U,4,FALSE)),"")),"")),"")</f>
        <v/>
      </c>
      <c r="X74" s="51" t="str">
        <f>IF(W74&lt;&gt;"",IF(IFERROR(IF(X73="","",IF(OR($D$9="Vertical",$D$9="Single Letter"),INDEX('Current Board'!$B$2:$P$16,VLOOKUP(Scorekeeping!X73,'Standard Board Scores'!$R:$U,3,FALSE),VLOOKUP(Scorekeeping!X73,'Standard Board Scores'!$R:$U,4,FALSE)),"")),"")=0,"",IFERROR(IF(ISERROR(X73),"",IF(OR($D$9="Vertical",$D$9="Single Letter"),INDEX('Current Board'!$B$2:$P$16,VLOOKUP(Scorekeeping!X73,'Standard Board Scores'!$R:$U,3,FALSE),VLOOKUP(Scorekeeping!X73,'Standard Board Scores'!$R:$U,4,FALSE)),"")),"")),"")</f>
        <v/>
      </c>
      <c r="Y74" s="51" t="str">
        <f>IF(X74&lt;&gt;"",IF(IFERROR(IF(Y73="","",IF(OR($D$9="Vertical",$D$9="Single Letter"),INDEX('Current Board'!$B$2:$P$16,VLOOKUP(Scorekeeping!Y73,'Standard Board Scores'!$R:$U,3,FALSE),VLOOKUP(Scorekeeping!Y73,'Standard Board Scores'!$R:$U,4,FALSE)),"")),"")=0,"",IFERROR(IF(ISERROR(Y73),"",IF(OR($D$9="Vertical",$D$9="Single Letter"),INDEX('Current Board'!$B$2:$P$16,VLOOKUP(Scorekeeping!Y73,'Standard Board Scores'!$R:$U,3,FALSE),VLOOKUP(Scorekeeping!Y73,'Standard Board Scores'!$R:$U,4,FALSE)),"")),"")),"")</f>
        <v/>
      </c>
      <c r="Z74" s="52"/>
      <c r="AA74" s="54"/>
    </row>
    <row r="75" spans="11:27">
      <c r="K75" s="51" t="str">
        <f>IFERROR(VLOOKUP(K74,'Tiles Remaining'!$A:$C,3,FALSE),"")</f>
        <v/>
      </c>
      <c r="L75" s="51" t="str">
        <f>IFERROR(VLOOKUP(L74,'Tiles Remaining'!$A:$C,3,FALSE),"")</f>
        <v/>
      </c>
      <c r="M75" s="51" t="str">
        <f>IFERROR(VLOOKUP(M74,'Tiles Remaining'!$A:$C,3,FALSE),"")</f>
        <v/>
      </c>
      <c r="N75" s="51" t="str">
        <f>IFERROR(VLOOKUP(N74,'Tiles Remaining'!$A:$C,3,FALSE),"")</f>
        <v/>
      </c>
      <c r="O75" s="51" t="str">
        <f>IFERROR(VLOOKUP(O74,'Tiles Remaining'!$A:$C,3,FALSE),"")</f>
        <v/>
      </c>
      <c r="P75" s="51" t="str">
        <f>IFERROR(VLOOKUP(P74,'Tiles Remaining'!$A:$C,3,FALSE),"")</f>
        <v/>
      </c>
      <c r="Q75" s="51" t="str">
        <f>IFERROR(VLOOKUP(Q74,'Tiles Remaining'!$A:$C,3,FALSE),"")</f>
        <v/>
      </c>
      <c r="R75" s="51" t="str">
        <f>IFERROR(VLOOKUP(R74,'Tiles Remaining'!$A:$C,3,FALSE),"")</f>
        <v/>
      </c>
      <c r="S75" s="51" t="str">
        <f>IFERROR(VLOOKUP(S74,'Tiles Remaining'!$A:$C,3,FALSE),"")</f>
        <v/>
      </c>
      <c r="T75" s="51" t="str">
        <f>IFERROR(VLOOKUP(T74,'Tiles Remaining'!$A:$C,3,FALSE),"")</f>
        <v/>
      </c>
      <c r="U75" s="51" t="str">
        <f>IFERROR(VLOOKUP(U74,'Tiles Remaining'!$A:$C,3,FALSE),"")</f>
        <v/>
      </c>
      <c r="V75" s="51" t="str">
        <f>IFERROR(VLOOKUP(V74,'Tiles Remaining'!$A:$C,3,FALSE),"")</f>
        <v/>
      </c>
      <c r="W75" s="51" t="str">
        <f>IFERROR(VLOOKUP(W74,'Tiles Remaining'!$A:$C,3,FALSE),"")</f>
        <v/>
      </c>
      <c r="X75" s="51" t="str">
        <f>IFERROR(VLOOKUP(X74,'Tiles Remaining'!$A:$C,3,FALSE),"")</f>
        <v/>
      </c>
      <c r="Y75" s="51" t="str">
        <f>IFERROR(VLOOKUP(Y74,'Tiles Remaining'!$A:$C,3,FALSE),"")</f>
        <v/>
      </c>
      <c r="Z75" s="53">
        <f>SUM(K75:Y75)</f>
        <v>0</v>
      </c>
      <c r="AA75" s="54"/>
    </row>
    <row r="76" spans="11:27">
      <c r="K76" s="51"/>
      <c r="L76" s="50" t="s">
        <v>400</v>
      </c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2"/>
      <c r="AA76" s="54"/>
    </row>
    <row r="77" spans="11:27">
      <c r="K77" s="51"/>
      <c r="L77" s="51">
        <v>1</v>
      </c>
      <c r="M77" s="51">
        <v>2</v>
      </c>
      <c r="N77" s="51">
        <v>3</v>
      </c>
      <c r="O77" s="51">
        <v>4</v>
      </c>
      <c r="P77" s="51">
        <v>5</v>
      </c>
      <c r="Q77" s="51">
        <v>6</v>
      </c>
      <c r="R77" s="51">
        <v>7</v>
      </c>
      <c r="S77" s="51">
        <v>8</v>
      </c>
      <c r="T77" s="51">
        <v>9</v>
      </c>
      <c r="U77" s="51">
        <v>10</v>
      </c>
      <c r="V77" s="51">
        <v>11</v>
      </c>
      <c r="W77" s="51">
        <v>12</v>
      </c>
      <c r="X77" s="51">
        <v>13</v>
      </c>
      <c r="Y77" s="51">
        <v>14</v>
      </c>
      <c r="Z77" s="52"/>
      <c r="AA77" s="54"/>
    </row>
    <row r="78" spans="11:27">
      <c r="K78" s="51" t="str">
        <f ca="1">IF(IFERROR(IF(K77="","",IF(OR($D$9="Vertical",$D$9="Single Letter"),INDEX('Current Board'!$B$2:$P$16,VLOOKUP(Scorekeeping!K77,'Standard Board Scores'!$R:$U,3,FALSE),VLOOKUP(Scorekeeping!K77,'Standard Board Scores'!$R:$U,4,FALSE)),"")),"")=0,"",IFERROR(IF(ISERROR(K77),"",IF(OR($D$9="Vertical",$D$9="Single Letter"),INDEX('Current Board'!$B$2:$P$16,VLOOKUP(Scorekeeping!K77,'Standard Board Scores'!$R:$U,3,FALSE),VLOOKUP(Scorekeeping!K77,'Standard Board Scores'!$R:$U,4,FALSE)),"")),""))</f>
        <v/>
      </c>
      <c r="L78" s="51" t="str">
        <f ca="1">IF(AND(K78&lt;&gt;"",LEFT(K78,1)&lt;&gt;"P",LEFT(K78,1)&lt;&gt;"Q"),CONCATENATE(CHAR(CODE(LEFT(K78,1))+1),REPLACE(K78,1,1,"")),"")</f>
        <v/>
      </c>
      <c r="M78" s="51" t="str">
        <f t="shared" ref="M78:Y78" ca="1" si="49">IF(AND(L78&lt;&gt;"",LEFT(L78,1)&lt;&gt;"P",LEFT(L78,1)&lt;&gt;"Q"),CONCATENATE(CHAR(CODE(LEFT(L78,1))+1),REPLACE(L78,1,1,"")),"")</f>
        <v/>
      </c>
      <c r="N78" s="51" t="str">
        <f t="shared" ca="1" si="49"/>
        <v/>
      </c>
      <c r="O78" s="51" t="str">
        <f t="shared" ca="1" si="49"/>
        <v/>
      </c>
      <c r="P78" s="51" t="str">
        <f t="shared" ca="1" si="49"/>
        <v/>
      </c>
      <c r="Q78" s="51" t="str">
        <f t="shared" ca="1" si="49"/>
        <v/>
      </c>
      <c r="R78" s="51" t="str">
        <f t="shared" ca="1" si="49"/>
        <v/>
      </c>
      <c r="S78" s="51" t="str">
        <f t="shared" ca="1" si="49"/>
        <v/>
      </c>
      <c r="T78" s="51" t="str">
        <f t="shared" ca="1" si="49"/>
        <v/>
      </c>
      <c r="U78" s="51" t="str">
        <f t="shared" ca="1" si="49"/>
        <v/>
      </c>
      <c r="V78" s="51" t="str">
        <f t="shared" ca="1" si="49"/>
        <v/>
      </c>
      <c r="W78" s="51" t="str">
        <f t="shared" ca="1" si="49"/>
        <v/>
      </c>
      <c r="X78" s="51" t="str">
        <f t="shared" ca="1" si="49"/>
        <v/>
      </c>
      <c r="Y78" s="51" t="str">
        <f t="shared" ca="1" si="49"/>
        <v/>
      </c>
      <c r="Z78" s="52"/>
      <c r="AA78" s="54"/>
    </row>
    <row r="79" spans="11:27">
      <c r="K79" s="51"/>
      <c r="L79" s="51" t="str">
        <f>IF(K79&lt;&gt;"",IF(IFERROR(IF(L78="","",IF(OR($D$9="Vertical",$D$9="Single Letter"),INDEX('Current Board'!$B$2:$P$16,VLOOKUP(Scorekeeping!L78,'Standard Board Scores'!$R:$U,3,FALSE),VLOOKUP(Scorekeeping!L78,'Standard Board Scores'!$R:$U,4,FALSE)),"")),"")=0,"",IFERROR(IF(ISERROR(L78),"",IF(OR($D$9="Vertical",$D$9="Single Letter"),INDEX('Current Board'!$B$2:$P$16,VLOOKUP(Scorekeeping!L78,'Standard Board Scores'!$R:$U,3,FALSE),VLOOKUP(Scorekeeping!L78,'Standard Board Scores'!$R:$U,4,FALSE)),"")),"")),"")</f>
        <v/>
      </c>
      <c r="M79" s="51" t="str">
        <f>IF(L79&lt;&gt;"",IF(IFERROR(IF(M78="","",IF(OR($D$9="Vertical",$D$9="Single Letter"),INDEX('Current Board'!$B$2:$P$16,VLOOKUP(Scorekeeping!M78,'Standard Board Scores'!$R:$U,3,FALSE),VLOOKUP(Scorekeeping!M78,'Standard Board Scores'!$R:$U,4,FALSE)),"")),"")=0,"",IFERROR(IF(ISERROR(M78),"",IF(OR($D$9="Vertical",$D$9="Single Letter"),INDEX('Current Board'!$B$2:$P$16,VLOOKUP(Scorekeeping!M78,'Standard Board Scores'!$R:$U,3,FALSE),VLOOKUP(Scorekeeping!M78,'Standard Board Scores'!$R:$U,4,FALSE)),"")),"")),"")</f>
        <v/>
      </c>
      <c r="N79" s="51" t="str">
        <f>IF(M79&lt;&gt;"",IF(IFERROR(IF(N78="","",IF(OR($D$9="Vertical",$D$9="Single Letter"),INDEX('Current Board'!$B$2:$P$16,VLOOKUP(Scorekeeping!N78,'Standard Board Scores'!$R:$U,3,FALSE),VLOOKUP(Scorekeeping!N78,'Standard Board Scores'!$R:$U,4,FALSE)),"")),"")=0,"",IFERROR(IF(ISERROR(N78),"",IF(OR($D$9="Vertical",$D$9="Single Letter"),INDEX('Current Board'!$B$2:$P$16,VLOOKUP(Scorekeeping!N78,'Standard Board Scores'!$R:$U,3,FALSE),VLOOKUP(Scorekeeping!N78,'Standard Board Scores'!$R:$U,4,FALSE)),"")),"")),"")</f>
        <v/>
      </c>
      <c r="O79" s="51" t="str">
        <f>IF(N79&lt;&gt;"",IF(IFERROR(IF(O78="","",IF(OR($D$9="Vertical",$D$9="Single Letter"),INDEX('Current Board'!$B$2:$P$16,VLOOKUP(Scorekeeping!O78,'Standard Board Scores'!$R:$U,3,FALSE),VLOOKUP(Scorekeeping!O78,'Standard Board Scores'!$R:$U,4,FALSE)),"")),"")=0,"",IFERROR(IF(ISERROR(O78),"",IF(OR($D$9="Vertical",$D$9="Single Letter"),INDEX('Current Board'!$B$2:$P$16,VLOOKUP(Scorekeeping!O78,'Standard Board Scores'!$R:$U,3,FALSE),VLOOKUP(Scorekeeping!O78,'Standard Board Scores'!$R:$U,4,FALSE)),"")),"")),"")</f>
        <v/>
      </c>
      <c r="P79" s="51" t="str">
        <f>IF(O79&lt;&gt;"",IF(IFERROR(IF(P78="","",IF(OR($D$9="Vertical",$D$9="Single Letter"),INDEX('Current Board'!$B$2:$P$16,VLOOKUP(Scorekeeping!P78,'Standard Board Scores'!$R:$U,3,FALSE),VLOOKUP(Scorekeeping!P78,'Standard Board Scores'!$R:$U,4,FALSE)),"")),"")=0,"",IFERROR(IF(ISERROR(P78),"",IF(OR($D$9="Vertical",$D$9="Single Letter"),INDEX('Current Board'!$B$2:$P$16,VLOOKUP(Scorekeeping!P78,'Standard Board Scores'!$R:$U,3,FALSE),VLOOKUP(Scorekeeping!P78,'Standard Board Scores'!$R:$U,4,FALSE)),"")),"")),"")</f>
        <v/>
      </c>
      <c r="Q79" s="51" t="str">
        <f>IF(P79&lt;&gt;"",IF(IFERROR(IF(Q78="","",IF(OR($D$9="Vertical",$D$9="Single Letter"),INDEX('Current Board'!$B$2:$P$16,VLOOKUP(Scorekeeping!Q78,'Standard Board Scores'!$R:$U,3,FALSE),VLOOKUP(Scorekeeping!Q78,'Standard Board Scores'!$R:$U,4,FALSE)),"")),"")=0,"",IFERROR(IF(ISERROR(Q78),"",IF(OR($D$9="Vertical",$D$9="Single Letter"),INDEX('Current Board'!$B$2:$P$16,VLOOKUP(Scorekeeping!Q78,'Standard Board Scores'!$R:$U,3,FALSE),VLOOKUP(Scorekeeping!Q78,'Standard Board Scores'!$R:$U,4,FALSE)),"")),"")),"")</f>
        <v/>
      </c>
      <c r="R79" s="51" t="str">
        <f>IF(Q79&lt;&gt;"",IF(IFERROR(IF(R78="","",IF(OR($D$9="Vertical",$D$9="Single Letter"),INDEX('Current Board'!$B$2:$P$16,VLOOKUP(Scorekeeping!R78,'Standard Board Scores'!$R:$U,3,FALSE),VLOOKUP(Scorekeeping!R78,'Standard Board Scores'!$R:$U,4,FALSE)),"")),"")=0,"",IFERROR(IF(ISERROR(R78),"",IF(OR($D$9="Vertical",$D$9="Single Letter"),INDEX('Current Board'!$B$2:$P$16,VLOOKUP(Scorekeeping!R78,'Standard Board Scores'!$R:$U,3,FALSE),VLOOKUP(Scorekeeping!R78,'Standard Board Scores'!$R:$U,4,FALSE)),"")),"")),"")</f>
        <v/>
      </c>
      <c r="S79" s="51" t="str">
        <f>IF(R79&lt;&gt;"",IF(IFERROR(IF(S78="","",IF(OR($D$9="Vertical",$D$9="Single Letter"),INDEX('Current Board'!$B$2:$P$16,VLOOKUP(Scorekeeping!S78,'Standard Board Scores'!$R:$U,3,FALSE),VLOOKUP(Scorekeeping!S78,'Standard Board Scores'!$R:$U,4,FALSE)),"")),"")=0,"",IFERROR(IF(ISERROR(S78),"",IF(OR($D$9="Vertical",$D$9="Single Letter"),INDEX('Current Board'!$B$2:$P$16,VLOOKUP(Scorekeeping!S78,'Standard Board Scores'!$R:$U,3,FALSE),VLOOKUP(Scorekeeping!S78,'Standard Board Scores'!$R:$U,4,FALSE)),"")),"")),"")</f>
        <v/>
      </c>
      <c r="T79" s="51" t="str">
        <f>IF(S79&lt;&gt;"",IF(IFERROR(IF(T78="","",IF(OR($D$9="Vertical",$D$9="Single Letter"),INDEX('Current Board'!$B$2:$P$16,VLOOKUP(Scorekeeping!T78,'Standard Board Scores'!$R:$U,3,FALSE),VLOOKUP(Scorekeeping!T78,'Standard Board Scores'!$R:$U,4,FALSE)),"")),"")=0,"",IFERROR(IF(ISERROR(T78),"",IF(OR($D$9="Vertical",$D$9="Single Letter"),INDEX('Current Board'!$B$2:$P$16,VLOOKUP(Scorekeeping!T78,'Standard Board Scores'!$R:$U,3,FALSE),VLOOKUP(Scorekeeping!T78,'Standard Board Scores'!$R:$U,4,FALSE)),"")),"")),"")</f>
        <v/>
      </c>
      <c r="U79" s="51" t="str">
        <f>IF(T79&lt;&gt;"",IF(IFERROR(IF(U78="","",IF(OR($D$9="Vertical",$D$9="Single Letter"),INDEX('Current Board'!$B$2:$P$16,VLOOKUP(Scorekeeping!U78,'Standard Board Scores'!$R:$U,3,FALSE),VLOOKUP(Scorekeeping!U78,'Standard Board Scores'!$R:$U,4,FALSE)),"")),"")=0,"",IFERROR(IF(ISERROR(U78),"",IF(OR($D$9="Vertical",$D$9="Single Letter"),INDEX('Current Board'!$B$2:$P$16,VLOOKUP(Scorekeeping!U78,'Standard Board Scores'!$R:$U,3,FALSE),VLOOKUP(Scorekeeping!U78,'Standard Board Scores'!$R:$U,4,FALSE)),"")),"")),"")</f>
        <v/>
      </c>
      <c r="V79" s="51" t="str">
        <f>IF(U79&lt;&gt;"",IF(IFERROR(IF(V78="","",IF(OR($D$9="Vertical",$D$9="Single Letter"),INDEX('Current Board'!$B$2:$P$16,VLOOKUP(Scorekeeping!V78,'Standard Board Scores'!$R:$U,3,FALSE),VLOOKUP(Scorekeeping!V78,'Standard Board Scores'!$R:$U,4,FALSE)),"")),"")=0,"",IFERROR(IF(ISERROR(V78),"",IF(OR($D$9="Vertical",$D$9="Single Letter"),INDEX('Current Board'!$B$2:$P$16,VLOOKUP(Scorekeeping!V78,'Standard Board Scores'!$R:$U,3,FALSE),VLOOKUP(Scorekeeping!V78,'Standard Board Scores'!$R:$U,4,FALSE)),"")),"")),"")</f>
        <v/>
      </c>
      <c r="W79" s="51" t="str">
        <f>IF(V79&lt;&gt;"",IF(IFERROR(IF(W78="","",IF(OR($D$9="Vertical",$D$9="Single Letter"),INDEX('Current Board'!$B$2:$P$16,VLOOKUP(Scorekeeping!W78,'Standard Board Scores'!$R:$U,3,FALSE),VLOOKUP(Scorekeeping!W78,'Standard Board Scores'!$R:$U,4,FALSE)),"")),"")=0,"",IFERROR(IF(ISERROR(W78),"",IF(OR($D$9="Vertical",$D$9="Single Letter"),INDEX('Current Board'!$B$2:$P$16,VLOOKUP(Scorekeeping!W78,'Standard Board Scores'!$R:$U,3,FALSE),VLOOKUP(Scorekeeping!W78,'Standard Board Scores'!$R:$U,4,FALSE)),"")),"")),"")</f>
        <v/>
      </c>
      <c r="X79" s="51" t="str">
        <f>IF(W79&lt;&gt;"",IF(IFERROR(IF(X78="","",IF(OR($D$9="Vertical",$D$9="Single Letter"),INDEX('Current Board'!$B$2:$P$16,VLOOKUP(Scorekeeping!X78,'Standard Board Scores'!$R:$U,3,FALSE),VLOOKUP(Scorekeeping!X78,'Standard Board Scores'!$R:$U,4,FALSE)),"")),"")=0,"",IFERROR(IF(ISERROR(X78),"",IF(OR($D$9="Vertical",$D$9="Single Letter"),INDEX('Current Board'!$B$2:$P$16,VLOOKUP(Scorekeeping!X78,'Standard Board Scores'!$R:$U,3,FALSE),VLOOKUP(Scorekeeping!X78,'Standard Board Scores'!$R:$U,4,FALSE)),"")),"")),"")</f>
        <v/>
      </c>
      <c r="Y79" s="51" t="str">
        <f>IF(X79&lt;&gt;"",IF(IFERROR(IF(Y78="","",IF(OR($D$9="Vertical",$D$9="Single Letter"),INDEX('Current Board'!$B$2:$P$16,VLOOKUP(Scorekeeping!Y78,'Standard Board Scores'!$R:$U,3,FALSE),VLOOKUP(Scorekeeping!Y78,'Standard Board Scores'!$R:$U,4,FALSE)),"")),"")=0,"",IFERROR(IF(ISERROR(Y78),"",IF(OR($D$9="Vertical",$D$9="Single Letter"),INDEX('Current Board'!$B$2:$P$16,VLOOKUP(Scorekeeping!Y78,'Standard Board Scores'!$R:$U,3,FALSE),VLOOKUP(Scorekeeping!Y78,'Standard Board Scores'!$R:$U,4,FALSE)),"")),"")),"")</f>
        <v/>
      </c>
      <c r="Z79" s="52"/>
      <c r="AA79" s="54"/>
    </row>
    <row r="80" spans="11:27">
      <c r="K80" s="51" t="str">
        <f>IFERROR(VLOOKUP(K79,'Tiles Remaining'!$A:$C,3,FALSE),"")</f>
        <v/>
      </c>
      <c r="L80" s="51" t="str">
        <f>IFERROR(VLOOKUP(L79,'Tiles Remaining'!$A:$C,3,FALSE),"")</f>
        <v/>
      </c>
      <c r="M80" s="51" t="str">
        <f>IFERROR(VLOOKUP(M79,'Tiles Remaining'!$A:$C,3,FALSE),"")</f>
        <v/>
      </c>
      <c r="N80" s="51" t="str">
        <f>IFERROR(VLOOKUP(N79,'Tiles Remaining'!$A:$C,3,FALSE),"")</f>
        <v/>
      </c>
      <c r="O80" s="51" t="str">
        <f>IFERROR(VLOOKUP(O79,'Tiles Remaining'!$A:$C,3,FALSE),"")</f>
        <v/>
      </c>
      <c r="P80" s="51" t="str">
        <f>IFERROR(VLOOKUP(P79,'Tiles Remaining'!$A:$C,3,FALSE),"")</f>
        <v/>
      </c>
      <c r="Q80" s="51" t="str">
        <f>IFERROR(VLOOKUP(Q79,'Tiles Remaining'!$A:$C,3,FALSE),"")</f>
        <v/>
      </c>
      <c r="R80" s="51" t="str">
        <f>IFERROR(VLOOKUP(R79,'Tiles Remaining'!$A:$C,3,FALSE),"")</f>
        <v/>
      </c>
      <c r="S80" s="51" t="str">
        <f>IFERROR(VLOOKUP(S79,'Tiles Remaining'!$A:$C,3,FALSE),"")</f>
        <v/>
      </c>
      <c r="T80" s="51" t="str">
        <f>IFERROR(VLOOKUP(T79,'Tiles Remaining'!$A:$C,3,FALSE),"")</f>
        <v/>
      </c>
      <c r="U80" s="51" t="str">
        <f>IFERROR(VLOOKUP(U79,'Tiles Remaining'!$A:$C,3,FALSE),"")</f>
        <v/>
      </c>
      <c r="V80" s="51" t="str">
        <f>IFERROR(VLOOKUP(V79,'Tiles Remaining'!$A:$C,3,FALSE),"")</f>
        <v/>
      </c>
      <c r="W80" s="51" t="str">
        <f>IFERROR(VLOOKUP(W79,'Tiles Remaining'!$A:$C,3,FALSE),"")</f>
        <v/>
      </c>
      <c r="X80" s="51" t="str">
        <f>IFERROR(VLOOKUP(X79,'Tiles Remaining'!$A:$C,3,FALSE),"")</f>
        <v/>
      </c>
      <c r="Y80" s="51" t="str">
        <f>IFERROR(VLOOKUP(Y79,'Tiles Remaining'!$A:$C,3,FALSE),"")</f>
        <v/>
      </c>
      <c r="Z80" s="53">
        <f>SUM(K80:Y80)</f>
        <v>0</v>
      </c>
      <c r="AA80" s="54"/>
    </row>
    <row r="81" spans="11:27">
      <c r="K81" s="51"/>
      <c r="L81" s="50" t="s">
        <v>401</v>
      </c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2"/>
      <c r="AA81" s="54"/>
    </row>
    <row r="82" spans="11:27">
      <c r="K82" s="51"/>
      <c r="L82" s="51">
        <v>1</v>
      </c>
      <c r="M82" s="51">
        <v>2</v>
      </c>
      <c r="N82" s="51">
        <v>3</v>
      </c>
      <c r="O82" s="51">
        <v>4</v>
      </c>
      <c r="P82" s="51">
        <v>5</v>
      </c>
      <c r="Q82" s="51">
        <v>6</v>
      </c>
      <c r="R82" s="51">
        <v>7</v>
      </c>
      <c r="S82" s="51">
        <v>8</v>
      </c>
      <c r="T82" s="51">
        <v>9</v>
      </c>
      <c r="U82" s="51">
        <v>10</v>
      </c>
      <c r="V82" s="51">
        <v>11</v>
      </c>
      <c r="W82" s="51">
        <v>12</v>
      </c>
      <c r="X82" s="51">
        <v>13</v>
      </c>
      <c r="Y82" s="51">
        <v>14</v>
      </c>
      <c r="Z82" s="52"/>
      <c r="AA82" s="54"/>
    </row>
    <row r="83" spans="11:27">
      <c r="K83" s="51" t="str">
        <f ca="1">IF(IFERROR(IF(K82="","",IF(OR($D$9="Vertical",$D$9="Single Letter"),INDEX('Current Board'!$B$2:$P$16,VLOOKUP(Scorekeeping!K82,'Standard Board Scores'!$R:$U,3,FALSE),VLOOKUP(Scorekeeping!K82,'Standard Board Scores'!$R:$U,4,FALSE)),"")),"")=0,"",IFERROR(IF(ISERROR(K82),"",IF(OR($D$9="Vertical",$D$9="Single Letter"),INDEX('Current Board'!$B$2:$P$16,VLOOKUP(Scorekeeping!K82,'Standard Board Scores'!$R:$U,3,FALSE),VLOOKUP(Scorekeeping!K82,'Standard Board Scores'!$R:$U,4,FALSE)),"")),""))</f>
        <v/>
      </c>
      <c r="L83" s="51" t="str">
        <f ca="1">IF(AND(K83&lt;&gt;"",LEFT(K83,1)&lt;&gt;"P",LEFT(K83,1)&lt;&gt;"Q"),CONCATENATE(CHAR(CODE(LEFT(K83,1))+1),REPLACE(K83,1,1,"")),"")</f>
        <v/>
      </c>
      <c r="M83" s="51" t="str">
        <f t="shared" ref="M83:Y83" ca="1" si="50">IF(AND(L83&lt;&gt;"",LEFT(L83,1)&lt;&gt;"P",LEFT(L83,1)&lt;&gt;"Q"),CONCATENATE(CHAR(CODE(LEFT(L83,1))+1),REPLACE(L83,1,1,"")),"")</f>
        <v/>
      </c>
      <c r="N83" s="51" t="str">
        <f t="shared" ca="1" si="50"/>
        <v/>
      </c>
      <c r="O83" s="51" t="str">
        <f t="shared" ca="1" si="50"/>
        <v/>
      </c>
      <c r="P83" s="51" t="str">
        <f t="shared" ca="1" si="50"/>
        <v/>
      </c>
      <c r="Q83" s="51" t="str">
        <f t="shared" ca="1" si="50"/>
        <v/>
      </c>
      <c r="R83" s="51" t="str">
        <f t="shared" ca="1" si="50"/>
        <v/>
      </c>
      <c r="S83" s="51" t="str">
        <f t="shared" ca="1" si="50"/>
        <v/>
      </c>
      <c r="T83" s="51" t="str">
        <f t="shared" ca="1" si="50"/>
        <v/>
      </c>
      <c r="U83" s="51" t="str">
        <f t="shared" ca="1" si="50"/>
        <v/>
      </c>
      <c r="V83" s="51" t="str">
        <f t="shared" ca="1" si="50"/>
        <v/>
      </c>
      <c r="W83" s="51" t="str">
        <f t="shared" ca="1" si="50"/>
        <v/>
      </c>
      <c r="X83" s="51" t="str">
        <f t="shared" ca="1" si="50"/>
        <v/>
      </c>
      <c r="Y83" s="51" t="str">
        <f t="shared" ca="1" si="50"/>
        <v/>
      </c>
      <c r="Z83" s="52"/>
      <c r="AA83" s="54"/>
    </row>
    <row r="84" spans="11:27">
      <c r="K84" s="51"/>
      <c r="L84" s="51" t="str">
        <f>IF(K84&lt;&gt;"",IF(IFERROR(IF(L83="","",IF(OR($D$9="Vertical",$D$9="Single Letter"),INDEX('Current Board'!$B$2:$P$16,VLOOKUP(Scorekeeping!L83,'Standard Board Scores'!$R:$U,3,FALSE),VLOOKUP(Scorekeeping!L83,'Standard Board Scores'!$R:$U,4,FALSE)),"")),"")=0,"",IFERROR(IF(ISERROR(L83),"",IF(OR($D$9="Vertical",$D$9="Single Letter"),INDEX('Current Board'!$B$2:$P$16,VLOOKUP(Scorekeeping!L83,'Standard Board Scores'!$R:$U,3,FALSE),VLOOKUP(Scorekeeping!L83,'Standard Board Scores'!$R:$U,4,FALSE)),"")),"")),"")</f>
        <v/>
      </c>
      <c r="M84" s="51" t="str">
        <f>IF(L84&lt;&gt;"",IF(IFERROR(IF(M83="","",IF(OR($D$9="Vertical",$D$9="Single Letter"),INDEX('Current Board'!$B$2:$P$16,VLOOKUP(Scorekeeping!M83,'Standard Board Scores'!$R:$U,3,FALSE),VLOOKUP(Scorekeeping!M83,'Standard Board Scores'!$R:$U,4,FALSE)),"")),"")=0,"",IFERROR(IF(ISERROR(M83),"",IF(OR($D$9="Vertical",$D$9="Single Letter"),INDEX('Current Board'!$B$2:$P$16,VLOOKUP(Scorekeeping!M83,'Standard Board Scores'!$R:$U,3,FALSE),VLOOKUP(Scorekeeping!M83,'Standard Board Scores'!$R:$U,4,FALSE)),"")),"")),"")</f>
        <v/>
      </c>
      <c r="N84" s="51" t="str">
        <f>IF(M84&lt;&gt;"",IF(IFERROR(IF(N83="","",IF(OR($D$9="Vertical",$D$9="Single Letter"),INDEX('Current Board'!$B$2:$P$16,VLOOKUP(Scorekeeping!N83,'Standard Board Scores'!$R:$U,3,FALSE),VLOOKUP(Scorekeeping!N83,'Standard Board Scores'!$R:$U,4,FALSE)),"")),"")=0,"",IFERROR(IF(ISERROR(N83),"",IF(OR($D$9="Vertical",$D$9="Single Letter"),INDEX('Current Board'!$B$2:$P$16,VLOOKUP(Scorekeeping!N83,'Standard Board Scores'!$R:$U,3,FALSE),VLOOKUP(Scorekeeping!N83,'Standard Board Scores'!$R:$U,4,FALSE)),"")),"")),"")</f>
        <v/>
      </c>
      <c r="O84" s="51" t="str">
        <f>IF(N84&lt;&gt;"",IF(IFERROR(IF(O83="","",IF(OR($D$9="Vertical",$D$9="Single Letter"),INDEX('Current Board'!$B$2:$P$16,VLOOKUP(Scorekeeping!O83,'Standard Board Scores'!$R:$U,3,FALSE),VLOOKUP(Scorekeeping!O83,'Standard Board Scores'!$R:$U,4,FALSE)),"")),"")=0,"",IFERROR(IF(ISERROR(O83),"",IF(OR($D$9="Vertical",$D$9="Single Letter"),INDEX('Current Board'!$B$2:$P$16,VLOOKUP(Scorekeeping!O83,'Standard Board Scores'!$R:$U,3,FALSE),VLOOKUP(Scorekeeping!O83,'Standard Board Scores'!$R:$U,4,FALSE)),"")),"")),"")</f>
        <v/>
      </c>
      <c r="P84" s="51" t="str">
        <f>IF(O84&lt;&gt;"",IF(IFERROR(IF(P83="","",IF(OR($D$9="Vertical",$D$9="Single Letter"),INDEX('Current Board'!$B$2:$P$16,VLOOKUP(Scorekeeping!P83,'Standard Board Scores'!$R:$U,3,FALSE),VLOOKUP(Scorekeeping!P83,'Standard Board Scores'!$R:$U,4,FALSE)),"")),"")=0,"",IFERROR(IF(ISERROR(P83),"",IF(OR($D$9="Vertical",$D$9="Single Letter"),INDEX('Current Board'!$B$2:$P$16,VLOOKUP(Scorekeeping!P83,'Standard Board Scores'!$R:$U,3,FALSE),VLOOKUP(Scorekeeping!P83,'Standard Board Scores'!$R:$U,4,FALSE)),"")),"")),"")</f>
        <v/>
      </c>
      <c r="Q84" s="51" t="str">
        <f>IF(P84&lt;&gt;"",IF(IFERROR(IF(Q83="","",IF(OR($D$9="Vertical",$D$9="Single Letter"),INDEX('Current Board'!$B$2:$P$16,VLOOKUP(Scorekeeping!Q83,'Standard Board Scores'!$R:$U,3,FALSE),VLOOKUP(Scorekeeping!Q83,'Standard Board Scores'!$R:$U,4,FALSE)),"")),"")=0,"",IFERROR(IF(ISERROR(Q83),"",IF(OR($D$9="Vertical",$D$9="Single Letter"),INDEX('Current Board'!$B$2:$P$16,VLOOKUP(Scorekeeping!Q83,'Standard Board Scores'!$R:$U,3,FALSE),VLOOKUP(Scorekeeping!Q83,'Standard Board Scores'!$R:$U,4,FALSE)),"")),"")),"")</f>
        <v/>
      </c>
      <c r="R84" s="51" t="str">
        <f>IF(Q84&lt;&gt;"",IF(IFERROR(IF(R83="","",IF(OR($D$9="Vertical",$D$9="Single Letter"),INDEX('Current Board'!$B$2:$P$16,VLOOKUP(Scorekeeping!R83,'Standard Board Scores'!$R:$U,3,FALSE),VLOOKUP(Scorekeeping!R83,'Standard Board Scores'!$R:$U,4,FALSE)),"")),"")=0,"",IFERROR(IF(ISERROR(R83),"",IF(OR($D$9="Vertical",$D$9="Single Letter"),INDEX('Current Board'!$B$2:$P$16,VLOOKUP(Scorekeeping!R83,'Standard Board Scores'!$R:$U,3,FALSE),VLOOKUP(Scorekeeping!R83,'Standard Board Scores'!$R:$U,4,FALSE)),"")),"")),"")</f>
        <v/>
      </c>
      <c r="S84" s="51" t="str">
        <f>IF(R84&lt;&gt;"",IF(IFERROR(IF(S83="","",IF(OR($D$9="Vertical",$D$9="Single Letter"),INDEX('Current Board'!$B$2:$P$16,VLOOKUP(Scorekeeping!S83,'Standard Board Scores'!$R:$U,3,FALSE),VLOOKUP(Scorekeeping!S83,'Standard Board Scores'!$R:$U,4,FALSE)),"")),"")=0,"",IFERROR(IF(ISERROR(S83),"",IF(OR($D$9="Vertical",$D$9="Single Letter"),INDEX('Current Board'!$B$2:$P$16,VLOOKUP(Scorekeeping!S83,'Standard Board Scores'!$R:$U,3,FALSE),VLOOKUP(Scorekeeping!S83,'Standard Board Scores'!$R:$U,4,FALSE)),"")),"")),"")</f>
        <v/>
      </c>
      <c r="T84" s="51" t="str">
        <f>IF(S84&lt;&gt;"",IF(IFERROR(IF(T83="","",IF(OR($D$9="Vertical",$D$9="Single Letter"),INDEX('Current Board'!$B$2:$P$16,VLOOKUP(Scorekeeping!T83,'Standard Board Scores'!$R:$U,3,FALSE),VLOOKUP(Scorekeeping!T83,'Standard Board Scores'!$R:$U,4,FALSE)),"")),"")=0,"",IFERROR(IF(ISERROR(T83),"",IF(OR($D$9="Vertical",$D$9="Single Letter"),INDEX('Current Board'!$B$2:$P$16,VLOOKUP(Scorekeeping!T83,'Standard Board Scores'!$R:$U,3,FALSE),VLOOKUP(Scorekeeping!T83,'Standard Board Scores'!$R:$U,4,FALSE)),"")),"")),"")</f>
        <v/>
      </c>
      <c r="U84" s="51" t="str">
        <f>IF(T84&lt;&gt;"",IF(IFERROR(IF(U83="","",IF(OR($D$9="Vertical",$D$9="Single Letter"),INDEX('Current Board'!$B$2:$P$16,VLOOKUP(Scorekeeping!U83,'Standard Board Scores'!$R:$U,3,FALSE),VLOOKUP(Scorekeeping!U83,'Standard Board Scores'!$R:$U,4,FALSE)),"")),"")=0,"",IFERROR(IF(ISERROR(U83),"",IF(OR($D$9="Vertical",$D$9="Single Letter"),INDEX('Current Board'!$B$2:$P$16,VLOOKUP(Scorekeeping!U83,'Standard Board Scores'!$R:$U,3,FALSE),VLOOKUP(Scorekeeping!U83,'Standard Board Scores'!$R:$U,4,FALSE)),"")),"")),"")</f>
        <v/>
      </c>
      <c r="V84" s="51" t="str">
        <f>IF(U84&lt;&gt;"",IF(IFERROR(IF(V83="","",IF(OR($D$9="Vertical",$D$9="Single Letter"),INDEX('Current Board'!$B$2:$P$16,VLOOKUP(Scorekeeping!V83,'Standard Board Scores'!$R:$U,3,FALSE),VLOOKUP(Scorekeeping!V83,'Standard Board Scores'!$R:$U,4,FALSE)),"")),"")=0,"",IFERROR(IF(ISERROR(V83),"",IF(OR($D$9="Vertical",$D$9="Single Letter"),INDEX('Current Board'!$B$2:$P$16,VLOOKUP(Scorekeeping!V83,'Standard Board Scores'!$R:$U,3,FALSE),VLOOKUP(Scorekeeping!V83,'Standard Board Scores'!$R:$U,4,FALSE)),"")),"")),"")</f>
        <v/>
      </c>
      <c r="W84" s="51" t="str">
        <f>IF(V84&lt;&gt;"",IF(IFERROR(IF(W83="","",IF(OR($D$9="Vertical",$D$9="Single Letter"),INDEX('Current Board'!$B$2:$P$16,VLOOKUP(Scorekeeping!W83,'Standard Board Scores'!$R:$U,3,FALSE),VLOOKUP(Scorekeeping!W83,'Standard Board Scores'!$R:$U,4,FALSE)),"")),"")=0,"",IFERROR(IF(ISERROR(W83),"",IF(OR($D$9="Vertical",$D$9="Single Letter"),INDEX('Current Board'!$B$2:$P$16,VLOOKUP(Scorekeeping!W83,'Standard Board Scores'!$R:$U,3,FALSE),VLOOKUP(Scorekeeping!W83,'Standard Board Scores'!$R:$U,4,FALSE)),"")),"")),"")</f>
        <v/>
      </c>
      <c r="X84" s="51" t="str">
        <f>IF(W84&lt;&gt;"",IF(IFERROR(IF(X83="","",IF(OR($D$9="Vertical",$D$9="Single Letter"),INDEX('Current Board'!$B$2:$P$16,VLOOKUP(Scorekeeping!X83,'Standard Board Scores'!$R:$U,3,FALSE),VLOOKUP(Scorekeeping!X83,'Standard Board Scores'!$R:$U,4,FALSE)),"")),"")=0,"",IFERROR(IF(ISERROR(X83),"",IF(OR($D$9="Vertical",$D$9="Single Letter"),INDEX('Current Board'!$B$2:$P$16,VLOOKUP(Scorekeeping!X83,'Standard Board Scores'!$R:$U,3,FALSE),VLOOKUP(Scorekeeping!X83,'Standard Board Scores'!$R:$U,4,FALSE)),"")),"")),"")</f>
        <v/>
      </c>
      <c r="Y84" s="51" t="str">
        <f>IF(X84&lt;&gt;"",IF(IFERROR(IF(Y83="","",IF(OR($D$9="Vertical",$D$9="Single Letter"),INDEX('Current Board'!$B$2:$P$16,VLOOKUP(Scorekeeping!Y83,'Standard Board Scores'!$R:$U,3,FALSE),VLOOKUP(Scorekeeping!Y83,'Standard Board Scores'!$R:$U,4,FALSE)),"")),"")=0,"",IFERROR(IF(ISERROR(Y83),"",IF(OR($D$9="Vertical",$D$9="Single Letter"),INDEX('Current Board'!$B$2:$P$16,VLOOKUP(Scorekeeping!Y83,'Standard Board Scores'!$R:$U,3,FALSE),VLOOKUP(Scorekeeping!Y83,'Standard Board Scores'!$R:$U,4,FALSE)),"")),"")),"")</f>
        <v/>
      </c>
      <c r="Z84" s="52"/>
      <c r="AA84" s="54"/>
    </row>
    <row r="85" spans="11:27">
      <c r="K85" s="51" t="str">
        <f>IFERROR(VLOOKUP(K84,'Tiles Remaining'!$A:$C,3,FALSE),"")</f>
        <v/>
      </c>
      <c r="L85" s="51" t="str">
        <f>IFERROR(VLOOKUP(L84,'Tiles Remaining'!$A:$C,3,FALSE),"")</f>
        <v/>
      </c>
      <c r="M85" s="51" t="str">
        <f>IFERROR(VLOOKUP(M84,'Tiles Remaining'!$A:$C,3,FALSE),"")</f>
        <v/>
      </c>
      <c r="N85" s="51" t="str">
        <f>IFERROR(VLOOKUP(N84,'Tiles Remaining'!$A:$C,3,FALSE),"")</f>
        <v/>
      </c>
      <c r="O85" s="51" t="str">
        <f>IFERROR(VLOOKUP(O84,'Tiles Remaining'!$A:$C,3,FALSE),"")</f>
        <v/>
      </c>
      <c r="P85" s="51" t="str">
        <f>IFERROR(VLOOKUP(P84,'Tiles Remaining'!$A:$C,3,FALSE),"")</f>
        <v/>
      </c>
      <c r="Q85" s="51" t="str">
        <f>IFERROR(VLOOKUP(Q84,'Tiles Remaining'!$A:$C,3,FALSE),"")</f>
        <v/>
      </c>
      <c r="R85" s="51" t="str">
        <f>IFERROR(VLOOKUP(R84,'Tiles Remaining'!$A:$C,3,FALSE),"")</f>
        <v/>
      </c>
      <c r="S85" s="51" t="str">
        <f>IFERROR(VLOOKUP(S84,'Tiles Remaining'!$A:$C,3,FALSE),"")</f>
        <v/>
      </c>
      <c r="T85" s="51" t="str">
        <f>IFERROR(VLOOKUP(T84,'Tiles Remaining'!$A:$C,3,FALSE),"")</f>
        <v/>
      </c>
      <c r="U85" s="51" t="str">
        <f>IFERROR(VLOOKUP(U84,'Tiles Remaining'!$A:$C,3,FALSE),"")</f>
        <v/>
      </c>
      <c r="V85" s="51" t="str">
        <f>IFERROR(VLOOKUP(V84,'Tiles Remaining'!$A:$C,3,FALSE),"")</f>
        <v/>
      </c>
      <c r="W85" s="51" t="str">
        <f>IFERROR(VLOOKUP(W84,'Tiles Remaining'!$A:$C,3,FALSE),"")</f>
        <v/>
      </c>
      <c r="X85" s="51" t="str">
        <f>IFERROR(VLOOKUP(X84,'Tiles Remaining'!$A:$C,3,FALSE),"")</f>
        <v/>
      </c>
      <c r="Y85" s="51" t="str">
        <f>IFERROR(VLOOKUP(Y84,'Tiles Remaining'!$A:$C,3,FALSE),"")</f>
        <v/>
      </c>
      <c r="Z85" s="53">
        <f>SUM(K85:Y85)</f>
        <v>0</v>
      </c>
      <c r="AA85" s="55">
        <f ca="1">SUM(Z16:Z85)</f>
        <v>0</v>
      </c>
    </row>
    <row r="86" spans="11:27">
      <c r="K86" s="45"/>
      <c r="L86" s="44" t="s">
        <v>424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52"/>
      <c r="AA86" s="54"/>
    </row>
    <row r="87" spans="11:27">
      <c r="K87" s="45"/>
      <c r="L87" s="45">
        <v>1</v>
      </c>
      <c r="M87" s="45">
        <v>2</v>
      </c>
      <c r="N87" s="45">
        <v>3</v>
      </c>
      <c r="O87" s="45">
        <v>4</v>
      </c>
      <c r="P87" s="45">
        <v>5</v>
      </c>
      <c r="Q87" s="45">
        <v>6</v>
      </c>
      <c r="R87" s="45">
        <v>7</v>
      </c>
      <c r="S87" s="45">
        <v>8</v>
      </c>
      <c r="T87" s="45">
        <v>9</v>
      </c>
      <c r="U87" s="45">
        <v>10</v>
      </c>
      <c r="V87" s="45">
        <v>11</v>
      </c>
      <c r="W87" s="45">
        <v>12</v>
      </c>
      <c r="X87" s="45">
        <v>13</v>
      </c>
      <c r="Y87" s="45">
        <v>14</v>
      </c>
      <c r="Z87" s="52"/>
      <c r="AA87" s="54"/>
    </row>
    <row r="88" spans="11:27">
      <c r="K88" s="45" t="str">
        <f ca="1">CONCATENATE(D22,E22,F22,G22,H22,I22,J22)</f>
        <v/>
      </c>
      <c r="L88" s="45" t="str">
        <f ca="1">IF(AND(K88&lt;&gt;"",REPLACE(K88,1,1,"")&lt;&gt;"2",REPLACE(K88,1,1,"")&lt;&gt;"1"),CONCATENATE(LEFT(K88),VALUE(REPLACE(K88,1,1,""))-1),"")</f>
        <v/>
      </c>
      <c r="M88" s="45" t="str">
        <f t="shared" ref="M88:Y88" ca="1" si="51">IF(AND(L88&lt;&gt;"",REPLACE(L88,1,1,"")&lt;&gt;"2",REPLACE(L88,1,1,"")&lt;&gt;"1"),CONCATENATE(LEFT(L88),VALUE(REPLACE(L88,1,1,""))-1),"")</f>
        <v/>
      </c>
      <c r="N88" s="45" t="str">
        <f t="shared" ca="1" si="51"/>
        <v/>
      </c>
      <c r="O88" s="45" t="str">
        <f t="shared" ca="1" si="51"/>
        <v/>
      </c>
      <c r="P88" s="45" t="str">
        <f t="shared" ca="1" si="51"/>
        <v/>
      </c>
      <c r="Q88" s="45" t="str">
        <f t="shared" ca="1" si="51"/>
        <v/>
      </c>
      <c r="R88" s="45" t="str">
        <f t="shared" ca="1" si="51"/>
        <v/>
      </c>
      <c r="S88" s="45" t="str">
        <f t="shared" ca="1" si="51"/>
        <v/>
      </c>
      <c r="T88" s="45" t="str">
        <f t="shared" ca="1" si="51"/>
        <v/>
      </c>
      <c r="U88" s="45" t="str">
        <f t="shared" ca="1" si="51"/>
        <v/>
      </c>
      <c r="V88" s="45" t="str">
        <f t="shared" ca="1" si="51"/>
        <v/>
      </c>
      <c r="W88" s="45" t="str">
        <f t="shared" ca="1" si="51"/>
        <v/>
      </c>
      <c r="X88" s="45" t="str">
        <f t="shared" ca="1" si="51"/>
        <v/>
      </c>
      <c r="Y88" s="45" t="str">
        <f t="shared" ca="1" si="51"/>
        <v/>
      </c>
      <c r="Z88" s="52"/>
      <c r="AA88" s="54"/>
    </row>
    <row r="89" spans="11:27">
      <c r="K89" s="45" t="str">
        <f ca="1">IF(IFERROR(IF(K88="","",IF(OR($D$9="Vertical",$D$9="Single Letter"),INDEX('Current Board'!$B$2:$P$16,VLOOKUP(Scorekeeping!K88,'Standard Board Scores'!$R:$U,3,FALSE),VLOOKUP(Scorekeeping!K88,'Standard Board Scores'!$R:$U,4,FALSE)),"")),"")=0,"",IFERROR(IF(ISERROR(K88),"",IF(OR($D$9="Vertical",$D$9="Single Letter"),INDEX('Current Board'!$B$2:$P$16,VLOOKUP(Scorekeeping!K88,'Standard Board Scores'!$R:$U,3,FALSE),VLOOKUP(Scorekeeping!K88,'Standard Board Scores'!$R:$U,4,FALSE)),"")),""))</f>
        <v/>
      </c>
      <c r="L89" s="45" t="str">
        <f ca="1">IF(K89&lt;&gt;"",IF(IFERROR(IF(L88="","",IF(OR($D$9="Vertical",$D$9="Single Letter"),INDEX('Current Board'!$B$2:$P$16,VLOOKUP(Scorekeeping!L88,'Standard Board Scores'!$R:$U,3,FALSE),VLOOKUP(Scorekeeping!L88,'Standard Board Scores'!$R:$U,4,FALSE)),"")),"")=0,"",IFERROR(IF(ISERROR(L88),"",IF(OR($D$9="Vertical",$D$9="Single Letter"),INDEX('Current Board'!$B$2:$P$16,VLOOKUP(Scorekeeping!L88,'Standard Board Scores'!$R:$U,3,FALSE),VLOOKUP(Scorekeeping!L88,'Standard Board Scores'!$R:$U,4,FALSE)),"")),"")),"")</f>
        <v/>
      </c>
      <c r="M89" s="45" t="str">
        <f ca="1">IF(L89&lt;&gt;"",IF(IFERROR(IF(M88="","",IF(OR($D$9="Vertical",$D$9="Single Letter"),INDEX('Current Board'!$B$2:$P$16,VLOOKUP(Scorekeeping!M88,'Standard Board Scores'!$R:$U,3,FALSE),VLOOKUP(Scorekeeping!M88,'Standard Board Scores'!$R:$U,4,FALSE)),"")),"")=0,"",IFERROR(IF(ISERROR(M88),"",IF(OR($D$9="Vertical",$D$9="Single Letter"),INDEX('Current Board'!$B$2:$P$16,VLOOKUP(Scorekeeping!M88,'Standard Board Scores'!$R:$U,3,FALSE),VLOOKUP(Scorekeeping!M88,'Standard Board Scores'!$R:$U,4,FALSE)),"")),"")),"")</f>
        <v/>
      </c>
      <c r="N89" s="45" t="str">
        <f ca="1">IF(M89&lt;&gt;"",IF(IFERROR(IF(N88="","",IF(OR($D$9="Vertical",$D$9="Single Letter"),INDEX('Current Board'!$B$2:$P$16,VLOOKUP(Scorekeeping!N88,'Standard Board Scores'!$R:$U,3,FALSE),VLOOKUP(Scorekeeping!N88,'Standard Board Scores'!$R:$U,4,FALSE)),"")),"")=0,"",IFERROR(IF(ISERROR(N88),"",IF(OR($D$9="Vertical",$D$9="Single Letter"),INDEX('Current Board'!$B$2:$P$16,VLOOKUP(Scorekeeping!N88,'Standard Board Scores'!$R:$U,3,FALSE),VLOOKUP(Scorekeeping!N88,'Standard Board Scores'!$R:$U,4,FALSE)),"")),"")),"")</f>
        <v/>
      </c>
      <c r="O89" s="45" t="str">
        <f ca="1">IF(N89&lt;&gt;"",IF(IFERROR(IF(O88="","",IF(OR($D$9="Vertical",$D$9="Single Letter"),INDEX('Current Board'!$B$2:$P$16,VLOOKUP(Scorekeeping!O88,'Standard Board Scores'!$R:$U,3,FALSE),VLOOKUP(Scorekeeping!O88,'Standard Board Scores'!$R:$U,4,FALSE)),"")),"")=0,"",IFERROR(IF(ISERROR(O88),"",IF(OR($D$9="Vertical",$D$9="Single Letter"),INDEX('Current Board'!$B$2:$P$16,VLOOKUP(Scorekeeping!O88,'Standard Board Scores'!$R:$U,3,FALSE),VLOOKUP(Scorekeeping!O88,'Standard Board Scores'!$R:$U,4,FALSE)),"")),"")),"")</f>
        <v/>
      </c>
      <c r="P89" s="45" t="str">
        <f ca="1">IF(O89&lt;&gt;"",IF(IFERROR(IF(P88="","",IF(OR($D$9="Vertical",$D$9="Single Letter"),INDEX('Current Board'!$B$2:$P$16,VLOOKUP(Scorekeeping!P88,'Standard Board Scores'!$R:$U,3,FALSE),VLOOKUP(Scorekeeping!P88,'Standard Board Scores'!$R:$U,4,FALSE)),"")),"")=0,"",IFERROR(IF(ISERROR(P88),"",IF(OR($D$9="Vertical",$D$9="Single Letter"),INDEX('Current Board'!$B$2:$P$16,VLOOKUP(Scorekeeping!P88,'Standard Board Scores'!$R:$U,3,FALSE),VLOOKUP(Scorekeeping!P88,'Standard Board Scores'!$R:$U,4,FALSE)),"")),"")),"")</f>
        <v/>
      </c>
      <c r="Q89" s="45" t="str">
        <f ca="1">IF(P89&lt;&gt;"",IF(IFERROR(IF(Q88="","",IF(OR($D$9="Vertical",$D$9="Single Letter"),INDEX('Current Board'!$B$2:$P$16,VLOOKUP(Scorekeeping!Q88,'Standard Board Scores'!$R:$U,3,FALSE),VLOOKUP(Scorekeeping!Q88,'Standard Board Scores'!$R:$U,4,FALSE)),"")),"")=0,"",IFERROR(IF(ISERROR(Q88),"",IF(OR($D$9="Vertical",$D$9="Single Letter"),INDEX('Current Board'!$B$2:$P$16,VLOOKUP(Scorekeeping!Q88,'Standard Board Scores'!$R:$U,3,FALSE),VLOOKUP(Scorekeeping!Q88,'Standard Board Scores'!$R:$U,4,FALSE)),"")),"")),"")</f>
        <v/>
      </c>
      <c r="R89" s="45" t="str">
        <f ca="1">IF(Q89&lt;&gt;"",IF(IFERROR(IF(R88="","",IF(OR($D$9="Vertical",$D$9="Single Letter"),INDEX('Current Board'!$B$2:$P$16,VLOOKUP(Scorekeeping!R88,'Standard Board Scores'!$R:$U,3,FALSE),VLOOKUP(Scorekeeping!R88,'Standard Board Scores'!$R:$U,4,FALSE)),"")),"")=0,"",IFERROR(IF(ISERROR(R88),"",IF(OR($D$9="Vertical",$D$9="Single Letter"),INDEX('Current Board'!$B$2:$P$16,VLOOKUP(Scorekeeping!R88,'Standard Board Scores'!$R:$U,3,FALSE),VLOOKUP(Scorekeeping!R88,'Standard Board Scores'!$R:$U,4,FALSE)),"")),"")),"")</f>
        <v/>
      </c>
      <c r="S89" s="45" t="str">
        <f ca="1">IF(R89&lt;&gt;"",IF(IFERROR(IF(S88="","",IF(OR($D$9="Vertical",$D$9="Single Letter"),INDEX('Current Board'!$B$2:$P$16,VLOOKUP(Scorekeeping!S88,'Standard Board Scores'!$R:$U,3,FALSE),VLOOKUP(Scorekeeping!S88,'Standard Board Scores'!$R:$U,4,FALSE)),"")),"")=0,"",IFERROR(IF(ISERROR(S88),"",IF(OR($D$9="Vertical",$D$9="Single Letter"),INDEX('Current Board'!$B$2:$P$16,VLOOKUP(Scorekeeping!S88,'Standard Board Scores'!$R:$U,3,FALSE),VLOOKUP(Scorekeeping!S88,'Standard Board Scores'!$R:$U,4,FALSE)),"")),"")),"")</f>
        <v/>
      </c>
      <c r="T89" s="45" t="str">
        <f ca="1">IF(S89&lt;&gt;"",IF(IFERROR(IF(T88="","",IF(OR($D$9="Vertical",$D$9="Single Letter"),INDEX('Current Board'!$B$2:$P$16,VLOOKUP(Scorekeeping!T88,'Standard Board Scores'!$R:$U,3,FALSE),VLOOKUP(Scorekeeping!T88,'Standard Board Scores'!$R:$U,4,FALSE)),"")),"")=0,"",IFERROR(IF(ISERROR(T88),"",IF(OR($D$9="Vertical",$D$9="Single Letter"),INDEX('Current Board'!$B$2:$P$16,VLOOKUP(Scorekeeping!T88,'Standard Board Scores'!$R:$U,3,FALSE),VLOOKUP(Scorekeeping!T88,'Standard Board Scores'!$R:$U,4,FALSE)),"")),"")),"")</f>
        <v/>
      </c>
      <c r="U89" s="45" t="str">
        <f ca="1">IF(T89&lt;&gt;"",IF(IFERROR(IF(U88="","",IF(OR($D$9="Vertical",$D$9="Single Letter"),INDEX('Current Board'!$B$2:$P$16,VLOOKUP(Scorekeeping!U88,'Standard Board Scores'!$R:$U,3,FALSE),VLOOKUP(Scorekeeping!U88,'Standard Board Scores'!$R:$U,4,FALSE)),"")),"")=0,"",IFERROR(IF(ISERROR(U88),"",IF(OR($D$9="Vertical",$D$9="Single Letter"),INDEX('Current Board'!$B$2:$P$16,VLOOKUP(Scorekeeping!U88,'Standard Board Scores'!$R:$U,3,FALSE),VLOOKUP(Scorekeeping!U88,'Standard Board Scores'!$R:$U,4,FALSE)),"")),"")),"")</f>
        <v/>
      </c>
      <c r="V89" s="45" t="str">
        <f ca="1">IF(U89&lt;&gt;"",IF(IFERROR(IF(V88="","",IF(OR($D$9="Vertical",$D$9="Single Letter"),INDEX('Current Board'!$B$2:$P$16,VLOOKUP(Scorekeeping!V88,'Standard Board Scores'!$R:$U,3,FALSE),VLOOKUP(Scorekeeping!V88,'Standard Board Scores'!$R:$U,4,FALSE)),"")),"")=0,"",IFERROR(IF(ISERROR(V88),"",IF(OR($D$9="Vertical",$D$9="Single Letter"),INDEX('Current Board'!$B$2:$P$16,VLOOKUP(Scorekeeping!V88,'Standard Board Scores'!$R:$U,3,FALSE),VLOOKUP(Scorekeeping!V88,'Standard Board Scores'!$R:$U,4,FALSE)),"")),"")),"")</f>
        <v/>
      </c>
      <c r="W89" s="45" t="str">
        <f ca="1">IF(V89&lt;&gt;"",IF(IFERROR(IF(W88="","",IF(OR($D$9="Vertical",$D$9="Single Letter"),INDEX('Current Board'!$B$2:$P$16,VLOOKUP(Scorekeeping!W88,'Standard Board Scores'!$R:$U,3,FALSE),VLOOKUP(Scorekeeping!W88,'Standard Board Scores'!$R:$U,4,FALSE)),"")),"")=0,"",IFERROR(IF(ISERROR(W88),"",IF(OR($D$9="Vertical",$D$9="Single Letter"),INDEX('Current Board'!$B$2:$P$16,VLOOKUP(Scorekeeping!W88,'Standard Board Scores'!$R:$U,3,FALSE),VLOOKUP(Scorekeeping!W88,'Standard Board Scores'!$R:$U,4,FALSE)),"")),"")),"")</f>
        <v/>
      </c>
      <c r="X89" s="45" t="str">
        <f ca="1">IF(W89&lt;&gt;"",IF(IFERROR(IF(X88="","",IF(OR($D$9="Vertical",$D$9="Single Letter"),INDEX('Current Board'!$B$2:$P$16,VLOOKUP(Scorekeeping!X88,'Standard Board Scores'!$R:$U,3,FALSE),VLOOKUP(Scorekeeping!X88,'Standard Board Scores'!$R:$U,4,FALSE)),"")),"")=0,"",IFERROR(IF(ISERROR(X88),"",IF(OR($D$9="Vertical",$D$9="Single Letter"),INDEX('Current Board'!$B$2:$P$16,VLOOKUP(Scorekeeping!X88,'Standard Board Scores'!$R:$U,3,FALSE),VLOOKUP(Scorekeeping!X88,'Standard Board Scores'!$R:$U,4,FALSE)),"")),"")),"")</f>
        <v/>
      </c>
      <c r="Y89" s="45" t="str">
        <f ca="1">IF(X89&lt;&gt;"",IF(IFERROR(IF(Y88="","",IF(OR($D$9="Vertical",$D$9="Single Letter"),INDEX('Current Board'!$B$2:$P$16,VLOOKUP(Scorekeeping!Y88,'Standard Board Scores'!$R:$U,3,FALSE),VLOOKUP(Scorekeeping!Y88,'Standard Board Scores'!$R:$U,4,FALSE)),"")),"")=0,"",IFERROR(IF(ISERROR(Y88),"",IF(OR($D$9="Vertical",$D$9="Single Letter"),INDEX('Current Board'!$B$2:$P$16,VLOOKUP(Scorekeeping!Y88,'Standard Board Scores'!$R:$U,3,FALSE),VLOOKUP(Scorekeeping!Y88,'Standard Board Scores'!$R:$U,4,FALSE)),"")),"")),"")</f>
        <v/>
      </c>
      <c r="Z89" s="52"/>
      <c r="AA89" s="54"/>
    </row>
    <row r="90" spans="11:27">
      <c r="K90" s="45" t="str">
        <f ca="1">IFERROR(VLOOKUP(K89,'Tiles Remaining'!$A:$C,3,FALSE),"")</f>
        <v/>
      </c>
      <c r="L90" s="45" t="str">
        <f ca="1">IFERROR(VLOOKUP(L89,'Tiles Remaining'!$A:$C,3,FALSE),"")</f>
        <v/>
      </c>
      <c r="M90" s="45" t="str">
        <f ca="1">IFERROR(VLOOKUP(M89,'Tiles Remaining'!$A:$C,3,FALSE),"")</f>
        <v/>
      </c>
      <c r="N90" s="45" t="str">
        <f ca="1">IFERROR(VLOOKUP(N89,'Tiles Remaining'!$A:$C,3,FALSE),"")</f>
        <v/>
      </c>
      <c r="O90" s="45" t="str">
        <f ca="1">IFERROR(VLOOKUP(O89,'Tiles Remaining'!$A:$C,3,FALSE),"")</f>
        <v/>
      </c>
      <c r="P90" s="45" t="str">
        <f ca="1">IFERROR(VLOOKUP(P89,'Tiles Remaining'!$A:$C,3,FALSE),"")</f>
        <v/>
      </c>
      <c r="Q90" s="45" t="str">
        <f ca="1">IFERROR(VLOOKUP(Q89,'Tiles Remaining'!$A:$C,3,FALSE),"")</f>
        <v/>
      </c>
      <c r="R90" s="45" t="str">
        <f ca="1">IFERROR(VLOOKUP(R89,'Tiles Remaining'!$A:$C,3,FALSE),"")</f>
        <v/>
      </c>
      <c r="S90" s="45" t="str">
        <f ca="1">IFERROR(VLOOKUP(S89,'Tiles Remaining'!$A:$C,3,FALSE),"")</f>
        <v/>
      </c>
      <c r="T90" s="45" t="str">
        <f ca="1">IFERROR(VLOOKUP(T89,'Tiles Remaining'!$A:$C,3,FALSE),"")</f>
        <v/>
      </c>
      <c r="U90" s="45" t="str">
        <f ca="1">IFERROR(VLOOKUP(U89,'Tiles Remaining'!$A:$C,3,FALSE),"")</f>
        <v/>
      </c>
      <c r="V90" s="45" t="str">
        <f ca="1">IFERROR(VLOOKUP(V89,'Tiles Remaining'!$A:$C,3,FALSE),"")</f>
        <v/>
      </c>
      <c r="W90" s="45" t="str">
        <f ca="1">IFERROR(VLOOKUP(W89,'Tiles Remaining'!$A:$C,3,FALSE),"")</f>
        <v/>
      </c>
      <c r="X90" s="45" t="str">
        <f ca="1">IFERROR(VLOOKUP(X89,'Tiles Remaining'!$A:$C,3,FALSE),"")</f>
        <v/>
      </c>
      <c r="Y90" s="45" t="str">
        <f ca="1">IFERROR(VLOOKUP(Y89,'Tiles Remaining'!$A:$C,3,FALSE),"")</f>
        <v/>
      </c>
      <c r="Z90" s="53">
        <f ca="1">SUM(K90:Y90)</f>
        <v>0</v>
      </c>
      <c r="AA90" s="54"/>
    </row>
    <row r="91" spans="11:27">
      <c r="K91" s="45"/>
      <c r="L91" s="44" t="s">
        <v>425</v>
      </c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52"/>
      <c r="AA91" s="54"/>
    </row>
    <row r="92" spans="11:27">
      <c r="K92" s="45"/>
      <c r="L92" s="45">
        <v>1</v>
      </c>
      <c r="M92" s="45">
        <v>2</v>
      </c>
      <c r="N92" s="45">
        <v>3</v>
      </c>
      <c r="O92" s="45">
        <v>4</v>
      </c>
      <c r="P92" s="45">
        <v>5</v>
      </c>
      <c r="Q92" s="45">
        <v>6</v>
      </c>
      <c r="R92" s="45">
        <v>7</v>
      </c>
      <c r="S92" s="45">
        <v>8</v>
      </c>
      <c r="T92" s="45">
        <v>9</v>
      </c>
      <c r="U92" s="45">
        <v>10</v>
      </c>
      <c r="V92" s="45">
        <v>11</v>
      </c>
      <c r="W92" s="45">
        <v>12</v>
      </c>
      <c r="X92" s="45">
        <v>13</v>
      </c>
      <c r="Y92" s="45">
        <v>14</v>
      </c>
      <c r="Z92" s="52"/>
      <c r="AA92" s="54"/>
    </row>
    <row r="93" spans="11:27">
      <c r="K93" s="45" t="str">
        <f ca="1">CONCATENATE(D24,E24,F24,G24,H24,I24,J24)</f>
        <v/>
      </c>
      <c r="L93" s="45" t="str">
        <f ca="1">IF(AND(K93&lt;&gt;"",REPLACE(K93,1,1,"")&lt;&gt;"16",REPLACE(K93,1,1,"")&lt;&gt;"17"),CONCATENATE(LEFT(K93),VALUE(REPLACE(K93,1,1,""))+1),"")</f>
        <v/>
      </c>
      <c r="M93" s="45" t="str">
        <f t="shared" ref="M93:Y93" ca="1" si="52">IF(AND(L93&lt;&gt;"",REPLACE(L93,1,1,"")&lt;&gt;"16",REPLACE(L93,1,1,"")&lt;&gt;"17"),CONCATENATE(LEFT(L93),VALUE(REPLACE(L93,1,1,""))+1),"")</f>
        <v/>
      </c>
      <c r="N93" s="45" t="str">
        <f t="shared" ca="1" si="52"/>
        <v/>
      </c>
      <c r="O93" s="45" t="str">
        <f t="shared" ca="1" si="52"/>
        <v/>
      </c>
      <c r="P93" s="45" t="str">
        <f t="shared" ca="1" si="52"/>
        <v/>
      </c>
      <c r="Q93" s="45" t="str">
        <f t="shared" ca="1" si="52"/>
        <v/>
      </c>
      <c r="R93" s="45" t="str">
        <f t="shared" ca="1" si="52"/>
        <v/>
      </c>
      <c r="S93" s="45" t="str">
        <f t="shared" ca="1" si="52"/>
        <v/>
      </c>
      <c r="T93" s="45" t="str">
        <f t="shared" ca="1" si="52"/>
        <v/>
      </c>
      <c r="U93" s="45" t="str">
        <f t="shared" ca="1" si="52"/>
        <v/>
      </c>
      <c r="V93" s="45" t="str">
        <f t="shared" ca="1" si="52"/>
        <v/>
      </c>
      <c r="W93" s="45" t="str">
        <f t="shared" ca="1" si="52"/>
        <v/>
      </c>
      <c r="X93" s="45" t="str">
        <f t="shared" ca="1" si="52"/>
        <v/>
      </c>
      <c r="Y93" s="45" t="str">
        <f t="shared" ca="1" si="52"/>
        <v/>
      </c>
      <c r="Z93" s="52"/>
      <c r="AA93" s="54"/>
    </row>
    <row r="94" spans="11:27">
      <c r="K94" s="45" t="str">
        <f ca="1">IF(IFERROR(IF(K93="","",IF(OR($D$9="Vertical",$D$9="Single Letter"),INDEX('Current Board'!$B$2:$P$16,VLOOKUP(Scorekeeping!K93,'Standard Board Scores'!$R:$U,3,FALSE),VLOOKUP(Scorekeeping!K93,'Standard Board Scores'!$R:$U,4,FALSE)),"")),"")=0,"",IFERROR(IF(ISERROR(K93),"",IF(OR($D$9="Vertical",$D$9="Single Letter"),INDEX('Current Board'!$B$2:$P$16,VLOOKUP(Scorekeeping!K93,'Standard Board Scores'!$R:$U,3,FALSE),VLOOKUP(Scorekeeping!K93,'Standard Board Scores'!$R:$U,4,FALSE)),"")),""))</f>
        <v/>
      </c>
      <c r="L94" s="45" t="str">
        <f ca="1">IF(K94&lt;&gt;"",IF(IFERROR(IF(L93="","",IF(OR($D$9="Vertical",$D$9="Single Letter"),INDEX('Current Board'!$B$2:$P$16,VLOOKUP(Scorekeeping!L93,'Standard Board Scores'!$R:$U,3,FALSE),VLOOKUP(Scorekeeping!L93,'Standard Board Scores'!$R:$U,4,FALSE)),"")),"")=0,"",IFERROR(IF(ISERROR(L93),"",IF(OR($D$9="Vertical",$D$9="Single Letter"),INDEX('Current Board'!$B$2:$P$16,VLOOKUP(Scorekeeping!L93,'Standard Board Scores'!$R:$U,3,FALSE),VLOOKUP(Scorekeeping!L93,'Standard Board Scores'!$R:$U,4,FALSE)),"")),"")),"")</f>
        <v/>
      </c>
      <c r="M94" s="45" t="str">
        <f ca="1">IF(L94&lt;&gt;"",IF(IFERROR(IF(M93="","",IF(OR($D$9="Vertical",$D$9="Single Letter"),INDEX('Current Board'!$B$2:$P$16,VLOOKUP(Scorekeeping!M93,'Standard Board Scores'!$R:$U,3,FALSE),VLOOKUP(Scorekeeping!M93,'Standard Board Scores'!$R:$U,4,FALSE)),"")),"")=0,"",IFERROR(IF(ISERROR(M93),"",IF(OR($D$9="Vertical",$D$9="Single Letter"),INDEX('Current Board'!$B$2:$P$16,VLOOKUP(Scorekeeping!M93,'Standard Board Scores'!$R:$U,3,FALSE),VLOOKUP(Scorekeeping!M93,'Standard Board Scores'!$R:$U,4,FALSE)),"")),"")),"")</f>
        <v/>
      </c>
      <c r="N94" s="45" t="str">
        <f ca="1">IF(M94&lt;&gt;"",IF(IFERROR(IF(N93="","",IF(OR($D$9="Vertical",$D$9="Single Letter"),INDEX('Current Board'!$B$2:$P$16,VLOOKUP(Scorekeeping!N93,'Standard Board Scores'!$R:$U,3,FALSE),VLOOKUP(Scorekeeping!N93,'Standard Board Scores'!$R:$U,4,FALSE)),"")),"")=0,"",IFERROR(IF(ISERROR(N93),"",IF(OR($D$9="Vertical",$D$9="Single Letter"),INDEX('Current Board'!$B$2:$P$16,VLOOKUP(Scorekeeping!N93,'Standard Board Scores'!$R:$U,3,FALSE),VLOOKUP(Scorekeeping!N93,'Standard Board Scores'!$R:$U,4,FALSE)),"")),"")),"")</f>
        <v/>
      </c>
      <c r="O94" s="45" t="str">
        <f ca="1">IF(N94&lt;&gt;"",IF(IFERROR(IF(O93="","",IF(OR($D$9="Vertical",$D$9="Single Letter"),INDEX('Current Board'!$B$2:$P$16,VLOOKUP(Scorekeeping!O93,'Standard Board Scores'!$R:$U,3,FALSE),VLOOKUP(Scorekeeping!O93,'Standard Board Scores'!$R:$U,4,FALSE)),"")),"")=0,"",IFERROR(IF(ISERROR(O93),"",IF(OR($D$9="Vertical",$D$9="Single Letter"),INDEX('Current Board'!$B$2:$P$16,VLOOKUP(Scorekeeping!O93,'Standard Board Scores'!$R:$U,3,FALSE),VLOOKUP(Scorekeeping!O93,'Standard Board Scores'!$R:$U,4,FALSE)),"")),"")),"")</f>
        <v/>
      </c>
      <c r="P94" s="45" t="str">
        <f ca="1">IF(O94&lt;&gt;"",IF(IFERROR(IF(P93="","",IF(OR($D$9="Vertical",$D$9="Single Letter"),INDEX('Current Board'!$B$2:$P$16,VLOOKUP(Scorekeeping!P93,'Standard Board Scores'!$R:$U,3,FALSE),VLOOKUP(Scorekeeping!P93,'Standard Board Scores'!$R:$U,4,FALSE)),"")),"")=0,"",IFERROR(IF(ISERROR(P93),"",IF(OR($D$9="Vertical",$D$9="Single Letter"),INDEX('Current Board'!$B$2:$P$16,VLOOKUP(Scorekeeping!P93,'Standard Board Scores'!$R:$U,3,FALSE),VLOOKUP(Scorekeeping!P93,'Standard Board Scores'!$R:$U,4,FALSE)),"")),"")),"")</f>
        <v/>
      </c>
      <c r="Q94" s="45" t="str">
        <f ca="1">IF(P94&lt;&gt;"",IF(IFERROR(IF(Q93="","",IF(OR($D$9="Vertical",$D$9="Single Letter"),INDEX('Current Board'!$B$2:$P$16,VLOOKUP(Scorekeeping!Q93,'Standard Board Scores'!$R:$U,3,FALSE),VLOOKUP(Scorekeeping!Q93,'Standard Board Scores'!$R:$U,4,FALSE)),"")),"")=0,"",IFERROR(IF(ISERROR(Q93),"",IF(OR($D$9="Vertical",$D$9="Single Letter"),INDEX('Current Board'!$B$2:$P$16,VLOOKUP(Scorekeeping!Q93,'Standard Board Scores'!$R:$U,3,FALSE),VLOOKUP(Scorekeeping!Q93,'Standard Board Scores'!$R:$U,4,FALSE)),"")),"")),"")</f>
        <v/>
      </c>
      <c r="R94" s="45" t="str">
        <f ca="1">IF(Q94&lt;&gt;"",IF(IFERROR(IF(R93="","",IF(OR($D$9="Vertical",$D$9="Single Letter"),INDEX('Current Board'!$B$2:$P$16,VLOOKUP(Scorekeeping!R93,'Standard Board Scores'!$R:$U,3,FALSE),VLOOKUP(Scorekeeping!R93,'Standard Board Scores'!$R:$U,4,FALSE)),"")),"")=0,"",IFERROR(IF(ISERROR(R93),"",IF(OR($D$9="Vertical",$D$9="Single Letter"),INDEX('Current Board'!$B$2:$P$16,VLOOKUP(Scorekeeping!R93,'Standard Board Scores'!$R:$U,3,FALSE),VLOOKUP(Scorekeeping!R93,'Standard Board Scores'!$R:$U,4,FALSE)),"")),"")),"")</f>
        <v/>
      </c>
      <c r="S94" s="45" t="str">
        <f ca="1">IF(R94&lt;&gt;"",IF(IFERROR(IF(S93="","",IF(OR($D$9="Vertical",$D$9="Single Letter"),INDEX('Current Board'!$B$2:$P$16,VLOOKUP(Scorekeeping!S93,'Standard Board Scores'!$R:$U,3,FALSE),VLOOKUP(Scorekeeping!S93,'Standard Board Scores'!$R:$U,4,FALSE)),"")),"")=0,"",IFERROR(IF(ISERROR(S93),"",IF(OR($D$9="Vertical",$D$9="Single Letter"),INDEX('Current Board'!$B$2:$P$16,VLOOKUP(Scorekeeping!S93,'Standard Board Scores'!$R:$U,3,FALSE),VLOOKUP(Scorekeeping!S93,'Standard Board Scores'!$R:$U,4,FALSE)),"")),"")),"")</f>
        <v/>
      </c>
      <c r="T94" s="45" t="str">
        <f ca="1">IF(S94&lt;&gt;"",IF(IFERROR(IF(T93="","",IF(OR($D$9="Vertical",$D$9="Single Letter"),INDEX('Current Board'!$B$2:$P$16,VLOOKUP(Scorekeeping!T93,'Standard Board Scores'!$R:$U,3,FALSE),VLOOKUP(Scorekeeping!T93,'Standard Board Scores'!$R:$U,4,FALSE)),"")),"")=0,"",IFERROR(IF(ISERROR(T93),"",IF(OR($D$9="Vertical",$D$9="Single Letter"),INDEX('Current Board'!$B$2:$P$16,VLOOKUP(Scorekeeping!T93,'Standard Board Scores'!$R:$U,3,FALSE),VLOOKUP(Scorekeeping!T93,'Standard Board Scores'!$R:$U,4,FALSE)),"")),"")),"")</f>
        <v/>
      </c>
      <c r="U94" s="45" t="str">
        <f ca="1">IF(T94&lt;&gt;"",IF(IFERROR(IF(U93="","",IF(OR($D$9="Vertical",$D$9="Single Letter"),INDEX('Current Board'!$B$2:$P$16,VLOOKUP(Scorekeeping!U93,'Standard Board Scores'!$R:$U,3,FALSE),VLOOKUP(Scorekeeping!U93,'Standard Board Scores'!$R:$U,4,FALSE)),"")),"")=0,"",IFERROR(IF(ISERROR(U93),"",IF(OR($D$9="Vertical",$D$9="Single Letter"),INDEX('Current Board'!$B$2:$P$16,VLOOKUP(Scorekeeping!U93,'Standard Board Scores'!$R:$U,3,FALSE),VLOOKUP(Scorekeeping!U93,'Standard Board Scores'!$R:$U,4,FALSE)),"")),"")),"")</f>
        <v/>
      </c>
      <c r="V94" s="45" t="str">
        <f ca="1">IF(U94&lt;&gt;"",IF(IFERROR(IF(V93="","",IF(OR($D$9="Vertical",$D$9="Single Letter"),INDEX('Current Board'!$B$2:$P$16,VLOOKUP(Scorekeeping!V93,'Standard Board Scores'!$R:$U,3,FALSE),VLOOKUP(Scorekeeping!V93,'Standard Board Scores'!$R:$U,4,FALSE)),"")),"")=0,"",IFERROR(IF(ISERROR(V93),"",IF(OR($D$9="Vertical",$D$9="Single Letter"),INDEX('Current Board'!$B$2:$P$16,VLOOKUP(Scorekeeping!V93,'Standard Board Scores'!$R:$U,3,FALSE),VLOOKUP(Scorekeeping!V93,'Standard Board Scores'!$R:$U,4,FALSE)),"")),"")),"")</f>
        <v/>
      </c>
      <c r="W94" s="45" t="str">
        <f ca="1">IF(V94&lt;&gt;"",IF(IFERROR(IF(W93="","",IF(OR($D$9="Vertical",$D$9="Single Letter"),INDEX('Current Board'!$B$2:$P$16,VLOOKUP(Scorekeeping!W93,'Standard Board Scores'!$R:$U,3,FALSE),VLOOKUP(Scorekeeping!W93,'Standard Board Scores'!$R:$U,4,FALSE)),"")),"")=0,"",IFERROR(IF(ISERROR(W93),"",IF(OR($D$9="Vertical",$D$9="Single Letter"),INDEX('Current Board'!$B$2:$P$16,VLOOKUP(Scorekeeping!W93,'Standard Board Scores'!$R:$U,3,FALSE),VLOOKUP(Scorekeeping!W93,'Standard Board Scores'!$R:$U,4,FALSE)),"")),"")),"")</f>
        <v/>
      </c>
      <c r="X94" s="45" t="str">
        <f ca="1">IF(W94&lt;&gt;"",IF(IFERROR(IF(X93="","",IF(OR($D$9="Vertical",$D$9="Single Letter"),INDEX('Current Board'!$B$2:$P$16,VLOOKUP(Scorekeeping!X93,'Standard Board Scores'!$R:$U,3,FALSE),VLOOKUP(Scorekeeping!X93,'Standard Board Scores'!$R:$U,4,FALSE)),"")),"")=0,"",IFERROR(IF(ISERROR(X93),"",IF(OR($D$9="Vertical",$D$9="Single Letter"),INDEX('Current Board'!$B$2:$P$16,VLOOKUP(Scorekeeping!X93,'Standard Board Scores'!$R:$U,3,FALSE),VLOOKUP(Scorekeeping!X93,'Standard Board Scores'!$R:$U,4,FALSE)),"")),"")),"")</f>
        <v/>
      </c>
      <c r="Y94" s="45" t="str">
        <f ca="1">IF(X94&lt;&gt;"",IF(IFERROR(IF(Y93="","",IF(OR($D$9="Vertical",$D$9="Single Letter"),INDEX('Current Board'!$B$2:$P$16,VLOOKUP(Scorekeeping!Y93,'Standard Board Scores'!$R:$U,3,FALSE),VLOOKUP(Scorekeeping!Y93,'Standard Board Scores'!$R:$U,4,FALSE)),"")),"")=0,"",IFERROR(IF(ISERROR(Y93),"",IF(OR($D$9="Vertical",$D$9="Single Letter"),INDEX('Current Board'!$B$2:$P$16,VLOOKUP(Scorekeeping!Y93,'Standard Board Scores'!$R:$U,3,FALSE),VLOOKUP(Scorekeeping!Y93,'Standard Board Scores'!$R:$U,4,FALSE)),"")),"")),"")</f>
        <v/>
      </c>
      <c r="Z94" s="52"/>
      <c r="AA94" s="54"/>
    </row>
    <row r="95" spans="11:27">
      <c r="K95" s="45" t="str">
        <f ca="1">IFERROR(VLOOKUP(K94,'Tiles Remaining'!$A:$C,3,FALSE),"")</f>
        <v/>
      </c>
      <c r="L95" s="45" t="str">
        <f ca="1">IFERROR(VLOOKUP(L94,'Tiles Remaining'!$A:$C,3,FALSE),"")</f>
        <v/>
      </c>
      <c r="M95" s="45" t="str">
        <f ca="1">IFERROR(VLOOKUP(M94,'Tiles Remaining'!$A:$C,3,FALSE),"")</f>
        <v/>
      </c>
      <c r="N95" s="45" t="str">
        <f ca="1">IFERROR(VLOOKUP(N94,'Tiles Remaining'!$A:$C,3,FALSE),"")</f>
        <v/>
      </c>
      <c r="O95" s="45" t="str">
        <f ca="1">IFERROR(VLOOKUP(O94,'Tiles Remaining'!$A:$C,3,FALSE),"")</f>
        <v/>
      </c>
      <c r="P95" s="45" t="str">
        <f ca="1">IFERROR(VLOOKUP(P94,'Tiles Remaining'!$A:$C,3,FALSE),"")</f>
        <v/>
      </c>
      <c r="Q95" s="45" t="str">
        <f ca="1">IFERROR(VLOOKUP(Q94,'Tiles Remaining'!$A:$C,3,FALSE),"")</f>
        <v/>
      </c>
      <c r="R95" s="45" t="str">
        <f ca="1">IFERROR(VLOOKUP(R94,'Tiles Remaining'!$A:$C,3,FALSE),"")</f>
        <v/>
      </c>
      <c r="S95" s="45" t="str">
        <f ca="1">IFERROR(VLOOKUP(S94,'Tiles Remaining'!$A:$C,3,FALSE),"")</f>
        <v/>
      </c>
      <c r="T95" s="45" t="str">
        <f ca="1">IFERROR(VLOOKUP(T94,'Tiles Remaining'!$A:$C,3,FALSE),"")</f>
        <v/>
      </c>
      <c r="U95" s="45" t="str">
        <f ca="1">IFERROR(VLOOKUP(U94,'Tiles Remaining'!$A:$C,3,FALSE),"")</f>
        <v/>
      </c>
      <c r="V95" s="45" t="str">
        <f ca="1">IFERROR(VLOOKUP(V94,'Tiles Remaining'!$A:$C,3,FALSE),"")</f>
        <v/>
      </c>
      <c r="W95" s="45" t="str">
        <f ca="1">IFERROR(VLOOKUP(W94,'Tiles Remaining'!$A:$C,3,FALSE),"")</f>
        <v/>
      </c>
      <c r="X95" s="45" t="str">
        <f ca="1">IFERROR(VLOOKUP(X94,'Tiles Remaining'!$A:$C,3,FALSE),"")</f>
        <v/>
      </c>
      <c r="Y95" s="45" t="str">
        <f ca="1">IFERROR(VLOOKUP(Y94,'Tiles Remaining'!$A:$C,3,FALSE),"")</f>
        <v/>
      </c>
      <c r="Z95" s="53">
        <f ca="1">SUM(K95:Y95)</f>
        <v>0</v>
      </c>
      <c r="AA95" s="54"/>
    </row>
    <row r="96" spans="11:27">
      <c r="K96" s="51"/>
      <c r="L96" s="50" t="s">
        <v>402</v>
      </c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2"/>
      <c r="AA96" s="54"/>
    </row>
    <row r="97" spans="11:27">
      <c r="K97" s="51"/>
      <c r="L97" s="51">
        <v>1</v>
      </c>
      <c r="M97" s="51">
        <v>2</v>
      </c>
      <c r="N97" s="51">
        <v>3</v>
      </c>
      <c r="O97" s="51">
        <v>4</v>
      </c>
      <c r="P97" s="51">
        <v>5</v>
      </c>
      <c r="Q97" s="51">
        <v>6</v>
      </c>
      <c r="R97" s="51">
        <v>7</v>
      </c>
      <c r="S97" s="51">
        <v>8</v>
      </c>
      <c r="T97" s="51">
        <v>9</v>
      </c>
      <c r="U97" s="51">
        <v>10</v>
      </c>
      <c r="V97" s="51">
        <v>11</v>
      </c>
      <c r="W97" s="51">
        <v>12</v>
      </c>
      <c r="X97" s="51">
        <v>13</v>
      </c>
      <c r="Y97" s="51">
        <v>14</v>
      </c>
      <c r="Z97" s="52"/>
      <c r="AA97" s="54"/>
    </row>
    <row r="98" spans="11:27">
      <c r="K98" s="51" t="str">
        <f ca="1">D26</f>
        <v/>
      </c>
      <c r="L98" s="51" t="str">
        <f ca="1">IF(AND(K98&lt;&gt;"",REPLACE(K98,1,1,"")&lt;&gt;"2",REPLACE(K98,1,1,"")&lt;&gt;"1"),CONCATENATE(LEFT(K98),VALUE(REPLACE(K98,1,1,""))-1),"")</f>
        <v/>
      </c>
      <c r="M98" s="51" t="str">
        <f t="shared" ref="M98:Y98" ca="1" si="53">IF(AND(L98&lt;&gt;"",REPLACE(L98,1,1,"")&lt;&gt;"2",REPLACE(L98,1,1,"")&lt;&gt;"1"),CONCATENATE(LEFT(L98),VALUE(REPLACE(L98,1,1,""))-1),"")</f>
        <v/>
      </c>
      <c r="N98" s="51" t="str">
        <f t="shared" ca="1" si="53"/>
        <v/>
      </c>
      <c r="O98" s="51" t="str">
        <f t="shared" ca="1" si="53"/>
        <v/>
      </c>
      <c r="P98" s="51" t="str">
        <f t="shared" ca="1" si="53"/>
        <v/>
      </c>
      <c r="Q98" s="51" t="str">
        <f t="shared" ca="1" si="53"/>
        <v/>
      </c>
      <c r="R98" s="51" t="str">
        <f t="shared" ca="1" si="53"/>
        <v/>
      </c>
      <c r="S98" s="51" t="str">
        <f t="shared" ca="1" si="53"/>
        <v/>
      </c>
      <c r="T98" s="51" t="str">
        <f t="shared" ca="1" si="53"/>
        <v/>
      </c>
      <c r="U98" s="51" t="str">
        <f t="shared" ca="1" si="53"/>
        <v/>
      </c>
      <c r="V98" s="51" t="str">
        <f t="shared" ca="1" si="53"/>
        <v/>
      </c>
      <c r="W98" s="51" t="str">
        <f t="shared" ca="1" si="53"/>
        <v/>
      </c>
      <c r="X98" s="51" t="str">
        <f t="shared" ca="1" si="53"/>
        <v/>
      </c>
      <c r="Y98" s="51" t="str">
        <f t="shared" ca="1" si="53"/>
        <v/>
      </c>
      <c r="Z98" s="52"/>
      <c r="AA98" s="54"/>
    </row>
    <row r="99" spans="11:27">
      <c r="K99" s="51" t="str">
        <f ca="1">IF(IFERROR(IF(K98="","",IF(OR($D$9="Horizontal",$D$9="Single Letter"),INDEX('Current Board'!$B$2:$P$16,VLOOKUP(Scorekeeping!K98,'Standard Board Scores'!$R:$U,3,FALSE),VLOOKUP(Scorekeeping!K98,'Standard Board Scores'!$R:$U,4,FALSE)),"")),"")=0,"",IFERROR(IF(ISERROR(K98),"",IF(OR($D$9="Horizontal",$D$9="Single Letter"),INDEX('Current Board'!$B$2:$P$16,VLOOKUP(Scorekeeping!K98,'Standard Board Scores'!$R:$U,3,FALSE),VLOOKUP(Scorekeeping!K98,'Standard Board Scores'!$R:$U,4,FALSE)),"")),""))</f>
        <v/>
      </c>
      <c r="L99" s="51" t="str">
        <f ca="1">IF(K99&lt;&gt;"",IF(IFERROR(IF(L98="","",IF(OR($D$9="Horizontal",$D$9="Single Letter"),INDEX('Current Board'!$B$2:$P$16,VLOOKUP(Scorekeeping!L98,'Standard Board Scores'!$R:$U,3,FALSE),VLOOKUP(Scorekeeping!L98,'Standard Board Scores'!$R:$U,4,FALSE)),"")),"")=0,"",IFERROR(IF(ISERROR(L98),"",IF(OR($D$9="Horizontal",$D$9="Single Letter"),INDEX('Current Board'!$B$2:$P$16,VLOOKUP(Scorekeeping!L98,'Standard Board Scores'!$R:$U,3,FALSE),VLOOKUP(Scorekeeping!L98,'Standard Board Scores'!$R:$U,4,FALSE)),"")),"")),"")</f>
        <v/>
      </c>
      <c r="M99" s="51" t="str">
        <f ca="1">IF(L99&lt;&gt;"",IF(IFERROR(IF(M98="","",IF(OR($D$9="Horizontal",$D$9="Single Letter"),INDEX('Current Board'!$B$2:$P$16,VLOOKUP(Scorekeeping!M98,'Standard Board Scores'!$R:$U,3,FALSE),VLOOKUP(Scorekeeping!M98,'Standard Board Scores'!$R:$U,4,FALSE)),"")),"")=0,"",IFERROR(IF(ISERROR(M98),"",IF(OR($D$9="Horizontal",$D$9="Single Letter"),INDEX('Current Board'!$B$2:$P$16,VLOOKUP(Scorekeeping!M98,'Standard Board Scores'!$R:$U,3,FALSE),VLOOKUP(Scorekeeping!M98,'Standard Board Scores'!$R:$U,4,FALSE)),"")),"")),"")</f>
        <v/>
      </c>
      <c r="N99" s="51" t="str">
        <f ca="1">IF(M99&lt;&gt;"",IF(IFERROR(IF(N98="","",IF(OR($D$9="Horizontal",$D$9="Single Letter"),INDEX('Current Board'!$B$2:$P$16,VLOOKUP(Scorekeeping!N98,'Standard Board Scores'!$R:$U,3,FALSE),VLOOKUP(Scorekeeping!N98,'Standard Board Scores'!$R:$U,4,FALSE)),"")),"")=0,"",IFERROR(IF(ISERROR(N98),"",IF(OR($D$9="Horizontal",$D$9="Single Letter"),INDEX('Current Board'!$B$2:$P$16,VLOOKUP(Scorekeeping!N98,'Standard Board Scores'!$R:$U,3,FALSE),VLOOKUP(Scorekeeping!N98,'Standard Board Scores'!$R:$U,4,FALSE)),"")),"")),"")</f>
        <v/>
      </c>
      <c r="O99" s="51" t="str">
        <f ca="1">IF(N99&lt;&gt;"",IF(IFERROR(IF(O98="","",IF(OR($D$9="Horizontal",$D$9="Single Letter"),INDEX('Current Board'!$B$2:$P$16,VLOOKUP(Scorekeeping!O98,'Standard Board Scores'!$R:$U,3,FALSE),VLOOKUP(Scorekeeping!O98,'Standard Board Scores'!$R:$U,4,FALSE)),"")),"")=0,"",IFERROR(IF(ISERROR(O98),"",IF(OR($D$9="Horizontal",$D$9="Single Letter"),INDEX('Current Board'!$B$2:$P$16,VLOOKUP(Scorekeeping!O98,'Standard Board Scores'!$R:$U,3,FALSE),VLOOKUP(Scorekeeping!O98,'Standard Board Scores'!$R:$U,4,FALSE)),"")),"")),"")</f>
        <v/>
      </c>
      <c r="P99" s="51" t="str">
        <f ca="1">IF(O99&lt;&gt;"",IF(IFERROR(IF(P98="","",IF(OR($D$9="Horizontal",$D$9="Single Letter"),INDEX('Current Board'!$B$2:$P$16,VLOOKUP(Scorekeeping!P98,'Standard Board Scores'!$R:$U,3,FALSE),VLOOKUP(Scorekeeping!P98,'Standard Board Scores'!$R:$U,4,FALSE)),"")),"")=0,"",IFERROR(IF(ISERROR(P98),"",IF(OR($D$9="Horizontal",$D$9="Single Letter"),INDEX('Current Board'!$B$2:$P$16,VLOOKUP(Scorekeeping!P98,'Standard Board Scores'!$R:$U,3,FALSE),VLOOKUP(Scorekeeping!P98,'Standard Board Scores'!$R:$U,4,FALSE)),"")),"")),"")</f>
        <v/>
      </c>
      <c r="Q99" s="51" t="str">
        <f ca="1">IF(P99&lt;&gt;"",IF(IFERROR(IF(Q98="","",IF(OR($D$9="Horizontal",$D$9="Single Letter"),INDEX('Current Board'!$B$2:$P$16,VLOOKUP(Scorekeeping!Q98,'Standard Board Scores'!$R:$U,3,FALSE),VLOOKUP(Scorekeeping!Q98,'Standard Board Scores'!$R:$U,4,FALSE)),"")),"")=0,"",IFERROR(IF(ISERROR(Q98),"",IF(OR($D$9="Horizontal",$D$9="Single Letter"),INDEX('Current Board'!$B$2:$P$16,VLOOKUP(Scorekeeping!Q98,'Standard Board Scores'!$R:$U,3,FALSE),VLOOKUP(Scorekeeping!Q98,'Standard Board Scores'!$R:$U,4,FALSE)),"")),"")),"")</f>
        <v/>
      </c>
      <c r="R99" s="51" t="str">
        <f ca="1">IF(Q99&lt;&gt;"",IF(IFERROR(IF(R98="","",IF(OR($D$9="Horizontal",$D$9="Single Letter"),INDEX('Current Board'!$B$2:$P$16,VLOOKUP(Scorekeeping!R98,'Standard Board Scores'!$R:$U,3,FALSE),VLOOKUP(Scorekeeping!R98,'Standard Board Scores'!$R:$U,4,FALSE)),"")),"")=0,"",IFERROR(IF(ISERROR(R98),"",IF(OR($D$9="Horizontal",$D$9="Single Letter"),INDEX('Current Board'!$B$2:$P$16,VLOOKUP(Scorekeeping!R98,'Standard Board Scores'!$R:$U,3,FALSE),VLOOKUP(Scorekeeping!R98,'Standard Board Scores'!$R:$U,4,FALSE)),"")),"")),"")</f>
        <v/>
      </c>
      <c r="S99" s="51" t="str">
        <f ca="1">IF(R99&lt;&gt;"",IF(IFERROR(IF(S98="","",IF(OR($D$9="Horizontal",$D$9="Single Letter"),INDEX('Current Board'!$B$2:$P$16,VLOOKUP(Scorekeeping!S98,'Standard Board Scores'!$R:$U,3,FALSE),VLOOKUP(Scorekeeping!S98,'Standard Board Scores'!$R:$U,4,FALSE)),"")),"")=0,"",IFERROR(IF(ISERROR(S98),"",IF(OR($D$9="Horizontal",$D$9="Single Letter"),INDEX('Current Board'!$B$2:$P$16,VLOOKUP(Scorekeeping!S98,'Standard Board Scores'!$R:$U,3,FALSE),VLOOKUP(Scorekeeping!S98,'Standard Board Scores'!$R:$U,4,FALSE)),"")),"")),"")</f>
        <v/>
      </c>
      <c r="T99" s="51" t="str">
        <f ca="1">IF(S99&lt;&gt;"",IF(IFERROR(IF(T98="","",IF(OR($D$9="Horizontal",$D$9="Single Letter"),INDEX('Current Board'!$B$2:$P$16,VLOOKUP(Scorekeeping!T98,'Standard Board Scores'!$R:$U,3,FALSE),VLOOKUP(Scorekeeping!T98,'Standard Board Scores'!$R:$U,4,FALSE)),"")),"")=0,"",IFERROR(IF(ISERROR(T98),"",IF(OR($D$9="Horizontal",$D$9="Single Letter"),INDEX('Current Board'!$B$2:$P$16,VLOOKUP(Scorekeeping!T98,'Standard Board Scores'!$R:$U,3,FALSE),VLOOKUP(Scorekeeping!T98,'Standard Board Scores'!$R:$U,4,FALSE)),"")),"")),"")</f>
        <v/>
      </c>
      <c r="U99" s="51" t="str">
        <f ca="1">IF(T99&lt;&gt;"",IF(IFERROR(IF(U98="","",IF(OR($D$9="Horizontal",$D$9="Single Letter"),INDEX('Current Board'!$B$2:$P$16,VLOOKUP(Scorekeeping!U98,'Standard Board Scores'!$R:$U,3,FALSE),VLOOKUP(Scorekeeping!U98,'Standard Board Scores'!$R:$U,4,FALSE)),"")),"")=0,"",IFERROR(IF(ISERROR(U98),"",IF(OR($D$9="Horizontal",$D$9="Single Letter"),INDEX('Current Board'!$B$2:$P$16,VLOOKUP(Scorekeeping!U98,'Standard Board Scores'!$R:$U,3,FALSE),VLOOKUP(Scorekeeping!U98,'Standard Board Scores'!$R:$U,4,FALSE)),"")),"")),"")</f>
        <v/>
      </c>
      <c r="V99" s="51" t="str">
        <f ca="1">IF(U99&lt;&gt;"",IF(IFERROR(IF(V98="","",IF(OR($D$9="Horizontal",$D$9="Single Letter"),INDEX('Current Board'!$B$2:$P$16,VLOOKUP(Scorekeeping!V98,'Standard Board Scores'!$R:$U,3,FALSE),VLOOKUP(Scorekeeping!V98,'Standard Board Scores'!$R:$U,4,FALSE)),"")),"")=0,"",IFERROR(IF(ISERROR(V98),"",IF(OR($D$9="Horizontal",$D$9="Single Letter"),INDEX('Current Board'!$B$2:$P$16,VLOOKUP(Scorekeeping!V98,'Standard Board Scores'!$R:$U,3,FALSE),VLOOKUP(Scorekeeping!V98,'Standard Board Scores'!$R:$U,4,FALSE)),"")),"")),"")</f>
        <v/>
      </c>
      <c r="W99" s="51" t="str">
        <f ca="1">IF(V99&lt;&gt;"",IF(IFERROR(IF(W98="","",IF(OR($D$9="Horizontal",$D$9="Single Letter"),INDEX('Current Board'!$B$2:$P$16,VLOOKUP(Scorekeeping!W98,'Standard Board Scores'!$R:$U,3,FALSE),VLOOKUP(Scorekeeping!W98,'Standard Board Scores'!$R:$U,4,FALSE)),"")),"")=0,"",IFERROR(IF(ISERROR(W98),"",IF(OR($D$9="Horizontal",$D$9="Single Letter"),INDEX('Current Board'!$B$2:$P$16,VLOOKUP(Scorekeeping!W98,'Standard Board Scores'!$R:$U,3,FALSE),VLOOKUP(Scorekeeping!W98,'Standard Board Scores'!$R:$U,4,FALSE)),"")),"")),"")</f>
        <v/>
      </c>
      <c r="X99" s="51" t="str">
        <f ca="1">IF(W99&lt;&gt;"",IF(IFERROR(IF(X98="","",IF(OR($D$9="Horizontal",$D$9="Single Letter"),INDEX('Current Board'!$B$2:$P$16,VLOOKUP(Scorekeeping!X98,'Standard Board Scores'!$R:$U,3,FALSE),VLOOKUP(Scorekeeping!X98,'Standard Board Scores'!$R:$U,4,FALSE)),"")),"")=0,"",IFERROR(IF(ISERROR(X98),"",IF(OR($D$9="Horizontal",$D$9="Single Letter"),INDEX('Current Board'!$B$2:$P$16,VLOOKUP(Scorekeeping!X98,'Standard Board Scores'!$R:$U,3,FALSE),VLOOKUP(Scorekeeping!X98,'Standard Board Scores'!$R:$U,4,FALSE)),"")),"")),"")</f>
        <v/>
      </c>
      <c r="Y99" s="51" t="str">
        <f ca="1">IF(X99&lt;&gt;"",IF(IFERROR(IF(Y98="","",IF(OR($D$9="Horizontal",$D$9="Single Letter"),INDEX('Current Board'!$B$2:$P$16,VLOOKUP(Scorekeeping!Y98,'Standard Board Scores'!$R:$U,3,FALSE),VLOOKUP(Scorekeeping!Y98,'Standard Board Scores'!$R:$U,4,FALSE)),"")),"")=0,"",IFERROR(IF(ISERROR(Y98),"",IF(OR($D$9="Horizontal",$D$9="Single Letter"),INDEX('Current Board'!$B$2:$P$16,VLOOKUP(Scorekeeping!Y98,'Standard Board Scores'!$R:$U,3,FALSE),VLOOKUP(Scorekeeping!Y98,'Standard Board Scores'!$R:$U,4,FALSE)),"")),"")),"")</f>
        <v/>
      </c>
      <c r="Z99" s="52"/>
      <c r="AA99" s="54"/>
    </row>
    <row r="100" spans="11:27">
      <c r="K100" s="51" t="str">
        <f ca="1">IFERROR(VLOOKUP(K99,'Tiles Remaining'!$A:$C,3,FALSE),"")</f>
        <v/>
      </c>
      <c r="L100" s="51" t="str">
        <f ca="1">IFERROR(VLOOKUP(L99,'Tiles Remaining'!$A:$C,3,FALSE),"")</f>
        <v/>
      </c>
      <c r="M100" s="51" t="str">
        <f ca="1">IFERROR(VLOOKUP(M99,'Tiles Remaining'!$A:$C,3,FALSE),"")</f>
        <v/>
      </c>
      <c r="N100" s="51" t="str">
        <f ca="1">IFERROR(VLOOKUP(N99,'Tiles Remaining'!$A:$C,3,FALSE),"")</f>
        <v/>
      </c>
      <c r="O100" s="51" t="str">
        <f ca="1">IFERROR(VLOOKUP(O99,'Tiles Remaining'!$A:$C,3,FALSE),"")</f>
        <v/>
      </c>
      <c r="P100" s="51" t="str">
        <f ca="1">IFERROR(VLOOKUP(P99,'Tiles Remaining'!$A:$C,3,FALSE),"")</f>
        <v/>
      </c>
      <c r="Q100" s="51" t="str">
        <f ca="1">IFERROR(VLOOKUP(Q99,'Tiles Remaining'!$A:$C,3,FALSE),"")</f>
        <v/>
      </c>
      <c r="R100" s="51" t="str">
        <f ca="1">IFERROR(VLOOKUP(R99,'Tiles Remaining'!$A:$C,3,FALSE),"")</f>
        <v/>
      </c>
      <c r="S100" s="51" t="str">
        <f ca="1">IFERROR(VLOOKUP(S99,'Tiles Remaining'!$A:$C,3,FALSE),"")</f>
        <v/>
      </c>
      <c r="T100" s="51" t="str">
        <f ca="1">IFERROR(VLOOKUP(T99,'Tiles Remaining'!$A:$C,3,FALSE),"")</f>
        <v/>
      </c>
      <c r="U100" s="51" t="str">
        <f ca="1">IFERROR(VLOOKUP(U99,'Tiles Remaining'!$A:$C,3,FALSE),"")</f>
        <v/>
      </c>
      <c r="V100" s="51" t="str">
        <f ca="1">IFERROR(VLOOKUP(V99,'Tiles Remaining'!$A:$C,3,FALSE),"")</f>
        <v/>
      </c>
      <c r="W100" s="51" t="str">
        <f ca="1">IFERROR(VLOOKUP(W99,'Tiles Remaining'!$A:$C,3,FALSE),"")</f>
        <v/>
      </c>
      <c r="X100" s="51" t="str">
        <f ca="1">IFERROR(VLOOKUP(X99,'Tiles Remaining'!$A:$C,3,FALSE),"")</f>
        <v/>
      </c>
      <c r="Y100" s="51" t="str">
        <f ca="1">IFERROR(VLOOKUP(Y99,'Tiles Remaining'!$A:$C,3,FALSE),"")</f>
        <v/>
      </c>
      <c r="Z100" s="53">
        <f ca="1">SUM(K100:Y100)</f>
        <v>0</v>
      </c>
      <c r="AA100" s="54"/>
    </row>
    <row r="101" spans="11:27">
      <c r="K101" s="51"/>
      <c r="L101" s="50" t="s">
        <v>403</v>
      </c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2"/>
      <c r="AA101" s="54"/>
    </row>
    <row r="102" spans="11:27">
      <c r="K102" s="51"/>
      <c r="L102" s="51">
        <v>1</v>
      </c>
      <c r="M102" s="51">
        <v>2</v>
      </c>
      <c r="N102" s="51">
        <v>3</v>
      </c>
      <c r="O102" s="51">
        <v>4</v>
      </c>
      <c r="P102" s="51">
        <v>5</v>
      </c>
      <c r="Q102" s="51">
        <v>6</v>
      </c>
      <c r="R102" s="51">
        <v>7</v>
      </c>
      <c r="S102" s="51">
        <v>8</v>
      </c>
      <c r="T102" s="51">
        <v>9</v>
      </c>
      <c r="U102" s="51">
        <v>10</v>
      </c>
      <c r="V102" s="51">
        <v>11</v>
      </c>
      <c r="W102" s="51">
        <v>12</v>
      </c>
      <c r="X102" s="51">
        <v>13</v>
      </c>
      <c r="Y102" s="51">
        <v>14</v>
      </c>
      <c r="Z102" s="52"/>
      <c r="AA102" s="54"/>
    </row>
    <row r="103" spans="11:27">
      <c r="K103" s="51" t="str">
        <f ca="1">E26</f>
        <v/>
      </c>
      <c r="L103" s="51" t="str">
        <f ca="1">IF(AND(K103&lt;&gt;"",REPLACE(K103,1,1,"")&lt;&gt;"2",REPLACE(K103,1,1,"")&lt;&gt;"1"),CONCATENATE(LEFT(K103),VALUE(REPLACE(K103,1,1,""))-1),"")</f>
        <v/>
      </c>
      <c r="M103" s="51" t="str">
        <f t="shared" ref="M103:Y103" ca="1" si="54">IF(AND(L103&lt;&gt;"",REPLACE(L103,1,1,"")&lt;&gt;"2",REPLACE(L103,1,1,"")&lt;&gt;"1"),CONCATENATE(LEFT(L103),VALUE(REPLACE(L103,1,1,""))-1),"")</f>
        <v/>
      </c>
      <c r="N103" s="51" t="str">
        <f t="shared" ca="1" si="54"/>
        <v/>
      </c>
      <c r="O103" s="51" t="str">
        <f t="shared" ca="1" si="54"/>
        <v/>
      </c>
      <c r="P103" s="51" t="str">
        <f t="shared" ca="1" si="54"/>
        <v/>
      </c>
      <c r="Q103" s="51" t="str">
        <f t="shared" ca="1" si="54"/>
        <v/>
      </c>
      <c r="R103" s="51" t="str">
        <f t="shared" ca="1" si="54"/>
        <v/>
      </c>
      <c r="S103" s="51" t="str">
        <f t="shared" ca="1" si="54"/>
        <v/>
      </c>
      <c r="T103" s="51" t="str">
        <f t="shared" ca="1" si="54"/>
        <v/>
      </c>
      <c r="U103" s="51" t="str">
        <f t="shared" ca="1" si="54"/>
        <v/>
      </c>
      <c r="V103" s="51" t="str">
        <f t="shared" ca="1" si="54"/>
        <v/>
      </c>
      <c r="W103" s="51" t="str">
        <f t="shared" ca="1" si="54"/>
        <v/>
      </c>
      <c r="X103" s="51" t="str">
        <f t="shared" ca="1" si="54"/>
        <v/>
      </c>
      <c r="Y103" s="51" t="str">
        <f t="shared" ca="1" si="54"/>
        <v/>
      </c>
      <c r="Z103" s="52"/>
      <c r="AA103" s="54"/>
    </row>
    <row r="104" spans="11:27">
      <c r="K104" s="51" t="str">
        <f ca="1">IF(IFERROR(IF(K103="","",IF(OR($D$9="Horizontal",$D$9="Single Letter"),INDEX('Current Board'!$B$2:$P$16,VLOOKUP(Scorekeeping!K103,'Standard Board Scores'!$R:$U,3,FALSE),VLOOKUP(Scorekeeping!K103,'Standard Board Scores'!$R:$U,4,FALSE)),"")),"")=0,"",IFERROR(IF(ISERROR(K103),"",IF(OR($D$9="Horizontal",$D$9="Single Letter"),INDEX('Current Board'!$B$2:$P$16,VLOOKUP(Scorekeeping!K103,'Standard Board Scores'!$R:$U,3,FALSE),VLOOKUP(Scorekeeping!K103,'Standard Board Scores'!$R:$U,4,FALSE)),"")),""))</f>
        <v/>
      </c>
      <c r="L104" s="51" t="str">
        <f ca="1">IF(K104&lt;&gt;"",IF(IFERROR(IF(L103="","",IF(OR($D$9="Horizontal",$D$9="Single Letter"),INDEX('Current Board'!$B$2:$P$16,VLOOKUP(Scorekeeping!L103,'Standard Board Scores'!$R:$U,3,FALSE),VLOOKUP(Scorekeeping!L103,'Standard Board Scores'!$R:$U,4,FALSE)),"")),"")=0,"",IFERROR(IF(ISERROR(L103),"",IF(OR($D$9="Horizontal",$D$9="Single Letter"),INDEX('Current Board'!$B$2:$P$16,VLOOKUP(Scorekeeping!L103,'Standard Board Scores'!$R:$U,3,FALSE),VLOOKUP(Scorekeeping!L103,'Standard Board Scores'!$R:$U,4,FALSE)),"")),"")),"")</f>
        <v/>
      </c>
      <c r="M104" s="51" t="str">
        <f ca="1">IF(L104&lt;&gt;"",IF(IFERROR(IF(M103="","",IF(OR($D$9="Horizontal",$D$9="Single Letter"),INDEX('Current Board'!$B$2:$P$16,VLOOKUP(Scorekeeping!M103,'Standard Board Scores'!$R:$U,3,FALSE),VLOOKUP(Scorekeeping!M103,'Standard Board Scores'!$R:$U,4,FALSE)),"")),"")=0,"",IFERROR(IF(ISERROR(M103),"",IF(OR($D$9="Horizontal",$D$9="Single Letter"),INDEX('Current Board'!$B$2:$P$16,VLOOKUP(Scorekeeping!M103,'Standard Board Scores'!$R:$U,3,FALSE),VLOOKUP(Scorekeeping!M103,'Standard Board Scores'!$R:$U,4,FALSE)),"")),"")),"")</f>
        <v/>
      </c>
      <c r="N104" s="51" t="str">
        <f ca="1">IF(M104&lt;&gt;"",IF(IFERROR(IF(N103="","",IF(OR($D$9="Horizontal",$D$9="Single Letter"),INDEX('Current Board'!$B$2:$P$16,VLOOKUP(Scorekeeping!N103,'Standard Board Scores'!$R:$U,3,FALSE),VLOOKUP(Scorekeeping!N103,'Standard Board Scores'!$R:$U,4,FALSE)),"")),"")=0,"",IFERROR(IF(ISERROR(N103),"",IF(OR($D$9="Horizontal",$D$9="Single Letter"),INDEX('Current Board'!$B$2:$P$16,VLOOKUP(Scorekeeping!N103,'Standard Board Scores'!$R:$U,3,FALSE),VLOOKUP(Scorekeeping!N103,'Standard Board Scores'!$R:$U,4,FALSE)),"")),"")),"")</f>
        <v/>
      </c>
      <c r="O104" s="51" t="str">
        <f ca="1">IF(N104&lt;&gt;"",IF(IFERROR(IF(O103="","",IF(OR($D$9="Horizontal",$D$9="Single Letter"),INDEX('Current Board'!$B$2:$P$16,VLOOKUP(Scorekeeping!O103,'Standard Board Scores'!$R:$U,3,FALSE),VLOOKUP(Scorekeeping!O103,'Standard Board Scores'!$R:$U,4,FALSE)),"")),"")=0,"",IFERROR(IF(ISERROR(O103),"",IF(OR($D$9="Horizontal",$D$9="Single Letter"),INDEX('Current Board'!$B$2:$P$16,VLOOKUP(Scorekeeping!O103,'Standard Board Scores'!$R:$U,3,FALSE),VLOOKUP(Scorekeeping!O103,'Standard Board Scores'!$R:$U,4,FALSE)),"")),"")),"")</f>
        <v/>
      </c>
      <c r="P104" s="51" t="str">
        <f ca="1">IF(O104&lt;&gt;"",IF(IFERROR(IF(P103="","",IF(OR($D$9="Horizontal",$D$9="Single Letter"),INDEX('Current Board'!$B$2:$P$16,VLOOKUP(Scorekeeping!P103,'Standard Board Scores'!$R:$U,3,FALSE),VLOOKUP(Scorekeeping!P103,'Standard Board Scores'!$R:$U,4,FALSE)),"")),"")=0,"",IFERROR(IF(ISERROR(P103),"",IF(OR($D$9="Horizontal",$D$9="Single Letter"),INDEX('Current Board'!$B$2:$P$16,VLOOKUP(Scorekeeping!P103,'Standard Board Scores'!$R:$U,3,FALSE),VLOOKUP(Scorekeeping!P103,'Standard Board Scores'!$R:$U,4,FALSE)),"")),"")),"")</f>
        <v/>
      </c>
      <c r="Q104" s="51" t="str">
        <f ca="1">IF(P104&lt;&gt;"",IF(IFERROR(IF(Q103="","",IF(OR($D$9="Horizontal",$D$9="Single Letter"),INDEX('Current Board'!$B$2:$P$16,VLOOKUP(Scorekeeping!Q103,'Standard Board Scores'!$R:$U,3,FALSE),VLOOKUP(Scorekeeping!Q103,'Standard Board Scores'!$R:$U,4,FALSE)),"")),"")=0,"",IFERROR(IF(ISERROR(Q103),"",IF(OR($D$9="Horizontal",$D$9="Single Letter"),INDEX('Current Board'!$B$2:$P$16,VLOOKUP(Scorekeeping!Q103,'Standard Board Scores'!$R:$U,3,FALSE),VLOOKUP(Scorekeeping!Q103,'Standard Board Scores'!$R:$U,4,FALSE)),"")),"")),"")</f>
        <v/>
      </c>
      <c r="R104" s="51" t="str">
        <f ca="1">IF(Q104&lt;&gt;"",IF(IFERROR(IF(R103="","",IF(OR($D$9="Horizontal",$D$9="Single Letter"),INDEX('Current Board'!$B$2:$P$16,VLOOKUP(Scorekeeping!R103,'Standard Board Scores'!$R:$U,3,FALSE),VLOOKUP(Scorekeeping!R103,'Standard Board Scores'!$R:$U,4,FALSE)),"")),"")=0,"",IFERROR(IF(ISERROR(R103),"",IF(OR($D$9="Horizontal",$D$9="Single Letter"),INDEX('Current Board'!$B$2:$P$16,VLOOKUP(Scorekeeping!R103,'Standard Board Scores'!$R:$U,3,FALSE),VLOOKUP(Scorekeeping!R103,'Standard Board Scores'!$R:$U,4,FALSE)),"")),"")),"")</f>
        <v/>
      </c>
      <c r="S104" s="51" t="str">
        <f ca="1">IF(R104&lt;&gt;"",IF(IFERROR(IF(S103="","",IF(OR($D$9="Horizontal",$D$9="Single Letter"),INDEX('Current Board'!$B$2:$P$16,VLOOKUP(Scorekeeping!S103,'Standard Board Scores'!$R:$U,3,FALSE),VLOOKUP(Scorekeeping!S103,'Standard Board Scores'!$R:$U,4,FALSE)),"")),"")=0,"",IFERROR(IF(ISERROR(S103),"",IF(OR($D$9="Horizontal",$D$9="Single Letter"),INDEX('Current Board'!$B$2:$P$16,VLOOKUP(Scorekeeping!S103,'Standard Board Scores'!$R:$U,3,FALSE),VLOOKUP(Scorekeeping!S103,'Standard Board Scores'!$R:$U,4,FALSE)),"")),"")),"")</f>
        <v/>
      </c>
      <c r="T104" s="51" t="str">
        <f ca="1">IF(S104&lt;&gt;"",IF(IFERROR(IF(T103="","",IF(OR($D$9="Horizontal",$D$9="Single Letter"),INDEX('Current Board'!$B$2:$P$16,VLOOKUP(Scorekeeping!T103,'Standard Board Scores'!$R:$U,3,FALSE),VLOOKUP(Scorekeeping!T103,'Standard Board Scores'!$R:$U,4,FALSE)),"")),"")=0,"",IFERROR(IF(ISERROR(T103),"",IF(OR($D$9="Horizontal",$D$9="Single Letter"),INDEX('Current Board'!$B$2:$P$16,VLOOKUP(Scorekeeping!T103,'Standard Board Scores'!$R:$U,3,FALSE),VLOOKUP(Scorekeeping!T103,'Standard Board Scores'!$R:$U,4,FALSE)),"")),"")),"")</f>
        <v/>
      </c>
      <c r="U104" s="51" t="str">
        <f ca="1">IF(T104&lt;&gt;"",IF(IFERROR(IF(U103="","",IF(OR($D$9="Horizontal",$D$9="Single Letter"),INDEX('Current Board'!$B$2:$P$16,VLOOKUP(Scorekeeping!U103,'Standard Board Scores'!$R:$U,3,FALSE),VLOOKUP(Scorekeeping!U103,'Standard Board Scores'!$R:$U,4,FALSE)),"")),"")=0,"",IFERROR(IF(ISERROR(U103),"",IF(OR($D$9="Horizontal",$D$9="Single Letter"),INDEX('Current Board'!$B$2:$P$16,VLOOKUP(Scorekeeping!U103,'Standard Board Scores'!$R:$U,3,FALSE),VLOOKUP(Scorekeeping!U103,'Standard Board Scores'!$R:$U,4,FALSE)),"")),"")),"")</f>
        <v/>
      </c>
      <c r="V104" s="51" t="str">
        <f ca="1">IF(U104&lt;&gt;"",IF(IFERROR(IF(V103="","",IF(OR($D$9="Horizontal",$D$9="Single Letter"),INDEX('Current Board'!$B$2:$P$16,VLOOKUP(Scorekeeping!V103,'Standard Board Scores'!$R:$U,3,FALSE),VLOOKUP(Scorekeeping!V103,'Standard Board Scores'!$R:$U,4,FALSE)),"")),"")=0,"",IFERROR(IF(ISERROR(V103),"",IF(OR($D$9="Horizontal",$D$9="Single Letter"),INDEX('Current Board'!$B$2:$P$16,VLOOKUP(Scorekeeping!V103,'Standard Board Scores'!$R:$U,3,FALSE),VLOOKUP(Scorekeeping!V103,'Standard Board Scores'!$R:$U,4,FALSE)),"")),"")),"")</f>
        <v/>
      </c>
      <c r="W104" s="51" t="str">
        <f ca="1">IF(V104&lt;&gt;"",IF(IFERROR(IF(W103="","",IF(OR($D$9="Horizontal",$D$9="Single Letter"),INDEX('Current Board'!$B$2:$P$16,VLOOKUP(Scorekeeping!W103,'Standard Board Scores'!$R:$U,3,FALSE),VLOOKUP(Scorekeeping!W103,'Standard Board Scores'!$R:$U,4,FALSE)),"")),"")=0,"",IFERROR(IF(ISERROR(W103),"",IF(OR($D$9="Horizontal",$D$9="Single Letter"),INDEX('Current Board'!$B$2:$P$16,VLOOKUP(Scorekeeping!W103,'Standard Board Scores'!$R:$U,3,FALSE),VLOOKUP(Scorekeeping!W103,'Standard Board Scores'!$R:$U,4,FALSE)),"")),"")),"")</f>
        <v/>
      </c>
      <c r="X104" s="51" t="str">
        <f ca="1">IF(W104&lt;&gt;"",IF(IFERROR(IF(X103="","",IF(OR($D$9="Horizontal",$D$9="Single Letter"),INDEX('Current Board'!$B$2:$P$16,VLOOKUP(Scorekeeping!X103,'Standard Board Scores'!$R:$U,3,FALSE),VLOOKUP(Scorekeeping!X103,'Standard Board Scores'!$R:$U,4,FALSE)),"")),"")=0,"",IFERROR(IF(ISERROR(X103),"",IF(OR($D$9="Horizontal",$D$9="Single Letter"),INDEX('Current Board'!$B$2:$P$16,VLOOKUP(Scorekeeping!X103,'Standard Board Scores'!$R:$U,3,FALSE),VLOOKUP(Scorekeeping!X103,'Standard Board Scores'!$R:$U,4,FALSE)),"")),"")),"")</f>
        <v/>
      </c>
      <c r="Y104" s="51" t="str">
        <f ca="1">IF(X104&lt;&gt;"",IF(IFERROR(IF(Y103="","",IF(OR($D$9="Horizontal",$D$9="Single Letter"),INDEX('Current Board'!$B$2:$P$16,VLOOKUP(Scorekeeping!Y103,'Standard Board Scores'!$R:$U,3,FALSE),VLOOKUP(Scorekeeping!Y103,'Standard Board Scores'!$R:$U,4,FALSE)),"")),"")=0,"",IFERROR(IF(ISERROR(Y103),"",IF(OR($D$9="Horizontal",$D$9="Single Letter"),INDEX('Current Board'!$B$2:$P$16,VLOOKUP(Scorekeeping!Y103,'Standard Board Scores'!$R:$U,3,FALSE),VLOOKUP(Scorekeeping!Y103,'Standard Board Scores'!$R:$U,4,FALSE)),"")),"")),"")</f>
        <v/>
      </c>
      <c r="Z104" s="52"/>
      <c r="AA104" s="54"/>
    </row>
    <row r="105" spans="11:27">
      <c r="K105" s="51" t="str">
        <f ca="1">IFERROR(VLOOKUP(K104,'Tiles Remaining'!$A:$C,3,FALSE),"")</f>
        <v/>
      </c>
      <c r="L105" s="51" t="str">
        <f ca="1">IFERROR(VLOOKUP(L104,'Tiles Remaining'!$A:$C,3,FALSE),"")</f>
        <v/>
      </c>
      <c r="M105" s="51" t="str">
        <f ca="1">IFERROR(VLOOKUP(M104,'Tiles Remaining'!$A:$C,3,FALSE),"")</f>
        <v/>
      </c>
      <c r="N105" s="51" t="str">
        <f ca="1">IFERROR(VLOOKUP(N104,'Tiles Remaining'!$A:$C,3,FALSE),"")</f>
        <v/>
      </c>
      <c r="O105" s="51" t="str">
        <f ca="1">IFERROR(VLOOKUP(O104,'Tiles Remaining'!$A:$C,3,FALSE),"")</f>
        <v/>
      </c>
      <c r="P105" s="51" t="str">
        <f ca="1">IFERROR(VLOOKUP(P104,'Tiles Remaining'!$A:$C,3,FALSE),"")</f>
        <v/>
      </c>
      <c r="Q105" s="51" t="str">
        <f ca="1">IFERROR(VLOOKUP(Q104,'Tiles Remaining'!$A:$C,3,FALSE),"")</f>
        <v/>
      </c>
      <c r="R105" s="51" t="str">
        <f ca="1">IFERROR(VLOOKUP(R104,'Tiles Remaining'!$A:$C,3,FALSE),"")</f>
        <v/>
      </c>
      <c r="S105" s="51" t="str">
        <f ca="1">IFERROR(VLOOKUP(S104,'Tiles Remaining'!$A:$C,3,FALSE),"")</f>
        <v/>
      </c>
      <c r="T105" s="51" t="str">
        <f ca="1">IFERROR(VLOOKUP(T104,'Tiles Remaining'!$A:$C,3,FALSE),"")</f>
        <v/>
      </c>
      <c r="U105" s="51" t="str">
        <f ca="1">IFERROR(VLOOKUP(U104,'Tiles Remaining'!$A:$C,3,FALSE),"")</f>
        <v/>
      </c>
      <c r="V105" s="51" t="str">
        <f ca="1">IFERROR(VLOOKUP(V104,'Tiles Remaining'!$A:$C,3,FALSE),"")</f>
        <v/>
      </c>
      <c r="W105" s="51" t="str">
        <f ca="1">IFERROR(VLOOKUP(W104,'Tiles Remaining'!$A:$C,3,FALSE),"")</f>
        <v/>
      </c>
      <c r="X105" s="51" t="str">
        <f ca="1">IFERROR(VLOOKUP(X104,'Tiles Remaining'!$A:$C,3,FALSE),"")</f>
        <v/>
      </c>
      <c r="Y105" s="51" t="str">
        <f ca="1">IFERROR(VLOOKUP(Y104,'Tiles Remaining'!$A:$C,3,FALSE),"")</f>
        <v/>
      </c>
      <c r="Z105" s="53">
        <f ca="1">SUM(K105:Y105)</f>
        <v>0</v>
      </c>
      <c r="AA105" s="54"/>
    </row>
    <row r="106" spans="11:27">
      <c r="K106" s="51"/>
      <c r="L106" s="50" t="s">
        <v>404</v>
      </c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2"/>
      <c r="AA106" s="54"/>
    </row>
    <row r="107" spans="11:27">
      <c r="K107" s="51"/>
      <c r="L107" s="51">
        <v>1</v>
      </c>
      <c r="M107" s="51">
        <v>2</v>
      </c>
      <c r="N107" s="51">
        <v>3</v>
      </c>
      <c r="O107" s="51">
        <v>4</v>
      </c>
      <c r="P107" s="51">
        <v>5</v>
      </c>
      <c r="Q107" s="51">
        <v>6</v>
      </c>
      <c r="R107" s="51">
        <v>7</v>
      </c>
      <c r="S107" s="51">
        <v>8</v>
      </c>
      <c r="T107" s="51">
        <v>9</v>
      </c>
      <c r="U107" s="51">
        <v>10</v>
      </c>
      <c r="V107" s="51">
        <v>11</v>
      </c>
      <c r="W107" s="51">
        <v>12</v>
      </c>
      <c r="X107" s="51">
        <v>13</v>
      </c>
      <c r="Y107" s="51">
        <v>14</v>
      </c>
      <c r="Z107" s="52"/>
      <c r="AA107" s="54"/>
    </row>
    <row r="108" spans="11:27">
      <c r="K108" s="51" t="str">
        <f ca="1">F26</f>
        <v/>
      </c>
      <c r="L108" s="51" t="str">
        <f ca="1">IF(AND(K108&lt;&gt;"",REPLACE(K108,1,1,"")&lt;&gt;"2",REPLACE(K108,1,1,"")&lt;&gt;"1"),CONCATENATE(LEFT(K108),VALUE(REPLACE(K108,1,1,""))-1),"")</f>
        <v/>
      </c>
      <c r="M108" s="51" t="str">
        <f t="shared" ref="M108:Y108" ca="1" si="55">IF(AND(L108&lt;&gt;"",REPLACE(L108,1,1,"")&lt;&gt;"2",REPLACE(L108,1,1,"")&lt;&gt;"1"),CONCATENATE(LEFT(L108),VALUE(REPLACE(L108,1,1,""))-1),"")</f>
        <v/>
      </c>
      <c r="N108" s="51" t="str">
        <f t="shared" ca="1" si="55"/>
        <v/>
      </c>
      <c r="O108" s="51" t="str">
        <f t="shared" ca="1" si="55"/>
        <v/>
      </c>
      <c r="P108" s="51" t="str">
        <f t="shared" ca="1" si="55"/>
        <v/>
      </c>
      <c r="Q108" s="51" t="str">
        <f t="shared" ca="1" si="55"/>
        <v/>
      </c>
      <c r="R108" s="51" t="str">
        <f t="shared" ca="1" si="55"/>
        <v/>
      </c>
      <c r="S108" s="51" t="str">
        <f t="shared" ca="1" si="55"/>
        <v/>
      </c>
      <c r="T108" s="51" t="str">
        <f t="shared" ca="1" si="55"/>
        <v/>
      </c>
      <c r="U108" s="51" t="str">
        <f t="shared" ca="1" si="55"/>
        <v/>
      </c>
      <c r="V108" s="51" t="str">
        <f t="shared" ca="1" si="55"/>
        <v/>
      </c>
      <c r="W108" s="51" t="str">
        <f t="shared" ca="1" si="55"/>
        <v/>
      </c>
      <c r="X108" s="51" t="str">
        <f t="shared" ca="1" si="55"/>
        <v/>
      </c>
      <c r="Y108" s="51" t="str">
        <f t="shared" ca="1" si="55"/>
        <v/>
      </c>
      <c r="Z108" s="52"/>
      <c r="AA108" s="54"/>
    </row>
    <row r="109" spans="11:27">
      <c r="K109" s="51" t="str">
        <f ca="1">IF(IFERROR(IF(K108="","",IF(OR($D$9="Horizontal",$D$9="Single Letter"),INDEX('Current Board'!$B$2:$P$16,VLOOKUP(Scorekeeping!K108,'Standard Board Scores'!$R:$U,3,FALSE),VLOOKUP(Scorekeeping!K108,'Standard Board Scores'!$R:$U,4,FALSE)),"")),"")=0,"",IFERROR(IF(ISERROR(K108),"",IF(OR($D$9="Horizontal",$D$9="Single Letter"),INDEX('Current Board'!$B$2:$P$16,VLOOKUP(Scorekeeping!K108,'Standard Board Scores'!$R:$U,3,FALSE),VLOOKUP(Scorekeeping!K108,'Standard Board Scores'!$R:$U,4,FALSE)),"")),""))</f>
        <v/>
      </c>
      <c r="L109" s="51" t="str">
        <f ca="1">IF(K109&lt;&gt;"",IF(IFERROR(IF(L108="","",IF(OR($D$9="Horizontal",$D$9="Single Letter"),INDEX('Current Board'!$B$2:$P$16,VLOOKUP(Scorekeeping!L108,'Standard Board Scores'!$R:$U,3,FALSE),VLOOKUP(Scorekeeping!L108,'Standard Board Scores'!$R:$U,4,FALSE)),"")),"")=0,"",IFERROR(IF(ISERROR(L108),"",IF(OR($D$9="Horizontal",$D$9="Single Letter"),INDEX('Current Board'!$B$2:$P$16,VLOOKUP(Scorekeeping!L108,'Standard Board Scores'!$R:$U,3,FALSE),VLOOKUP(Scorekeeping!L108,'Standard Board Scores'!$R:$U,4,FALSE)),"")),"")),"")</f>
        <v/>
      </c>
      <c r="M109" s="51" t="str">
        <f ca="1">IF(L109&lt;&gt;"",IF(IFERROR(IF(M108="","",IF(OR($D$9="Horizontal",$D$9="Single Letter"),INDEX('Current Board'!$B$2:$P$16,VLOOKUP(Scorekeeping!M108,'Standard Board Scores'!$R:$U,3,FALSE),VLOOKUP(Scorekeeping!M108,'Standard Board Scores'!$R:$U,4,FALSE)),"")),"")=0,"",IFERROR(IF(ISERROR(M108),"",IF(OR($D$9="Horizontal",$D$9="Single Letter"),INDEX('Current Board'!$B$2:$P$16,VLOOKUP(Scorekeeping!M108,'Standard Board Scores'!$R:$U,3,FALSE),VLOOKUP(Scorekeeping!M108,'Standard Board Scores'!$R:$U,4,FALSE)),"")),"")),"")</f>
        <v/>
      </c>
      <c r="N109" s="51" t="str">
        <f ca="1">IF(M109&lt;&gt;"",IF(IFERROR(IF(N108="","",IF(OR($D$9="Horizontal",$D$9="Single Letter"),INDEX('Current Board'!$B$2:$P$16,VLOOKUP(Scorekeeping!N108,'Standard Board Scores'!$R:$U,3,FALSE),VLOOKUP(Scorekeeping!N108,'Standard Board Scores'!$R:$U,4,FALSE)),"")),"")=0,"",IFERROR(IF(ISERROR(N108),"",IF(OR($D$9="Horizontal",$D$9="Single Letter"),INDEX('Current Board'!$B$2:$P$16,VLOOKUP(Scorekeeping!N108,'Standard Board Scores'!$R:$U,3,FALSE),VLOOKUP(Scorekeeping!N108,'Standard Board Scores'!$R:$U,4,FALSE)),"")),"")),"")</f>
        <v/>
      </c>
      <c r="O109" s="51" t="str">
        <f ca="1">IF(N109&lt;&gt;"",IF(IFERROR(IF(O108="","",IF(OR($D$9="Horizontal",$D$9="Single Letter"),INDEX('Current Board'!$B$2:$P$16,VLOOKUP(Scorekeeping!O108,'Standard Board Scores'!$R:$U,3,FALSE),VLOOKUP(Scorekeeping!O108,'Standard Board Scores'!$R:$U,4,FALSE)),"")),"")=0,"",IFERROR(IF(ISERROR(O108),"",IF(OR($D$9="Horizontal",$D$9="Single Letter"),INDEX('Current Board'!$B$2:$P$16,VLOOKUP(Scorekeeping!O108,'Standard Board Scores'!$R:$U,3,FALSE),VLOOKUP(Scorekeeping!O108,'Standard Board Scores'!$R:$U,4,FALSE)),"")),"")),"")</f>
        <v/>
      </c>
      <c r="P109" s="51" t="str">
        <f ca="1">IF(O109&lt;&gt;"",IF(IFERROR(IF(P108="","",IF(OR($D$9="Horizontal",$D$9="Single Letter"),INDEX('Current Board'!$B$2:$P$16,VLOOKUP(Scorekeeping!P108,'Standard Board Scores'!$R:$U,3,FALSE),VLOOKUP(Scorekeeping!P108,'Standard Board Scores'!$R:$U,4,FALSE)),"")),"")=0,"",IFERROR(IF(ISERROR(P108),"",IF(OR($D$9="Horizontal",$D$9="Single Letter"),INDEX('Current Board'!$B$2:$P$16,VLOOKUP(Scorekeeping!P108,'Standard Board Scores'!$R:$U,3,FALSE),VLOOKUP(Scorekeeping!P108,'Standard Board Scores'!$R:$U,4,FALSE)),"")),"")),"")</f>
        <v/>
      </c>
      <c r="Q109" s="51" t="str">
        <f ca="1">IF(P109&lt;&gt;"",IF(IFERROR(IF(Q108="","",IF(OR($D$9="Horizontal",$D$9="Single Letter"),INDEX('Current Board'!$B$2:$P$16,VLOOKUP(Scorekeeping!Q108,'Standard Board Scores'!$R:$U,3,FALSE),VLOOKUP(Scorekeeping!Q108,'Standard Board Scores'!$R:$U,4,FALSE)),"")),"")=0,"",IFERROR(IF(ISERROR(Q108),"",IF(OR($D$9="Horizontal",$D$9="Single Letter"),INDEX('Current Board'!$B$2:$P$16,VLOOKUP(Scorekeeping!Q108,'Standard Board Scores'!$R:$U,3,FALSE),VLOOKUP(Scorekeeping!Q108,'Standard Board Scores'!$R:$U,4,FALSE)),"")),"")),"")</f>
        <v/>
      </c>
      <c r="R109" s="51" t="str">
        <f ca="1">IF(Q109&lt;&gt;"",IF(IFERROR(IF(R108="","",IF(OR($D$9="Horizontal",$D$9="Single Letter"),INDEX('Current Board'!$B$2:$P$16,VLOOKUP(Scorekeeping!R108,'Standard Board Scores'!$R:$U,3,FALSE),VLOOKUP(Scorekeeping!R108,'Standard Board Scores'!$R:$U,4,FALSE)),"")),"")=0,"",IFERROR(IF(ISERROR(R108),"",IF(OR($D$9="Horizontal",$D$9="Single Letter"),INDEX('Current Board'!$B$2:$P$16,VLOOKUP(Scorekeeping!R108,'Standard Board Scores'!$R:$U,3,FALSE),VLOOKUP(Scorekeeping!R108,'Standard Board Scores'!$R:$U,4,FALSE)),"")),"")),"")</f>
        <v/>
      </c>
      <c r="S109" s="51" t="str">
        <f ca="1">IF(R109&lt;&gt;"",IF(IFERROR(IF(S108="","",IF(OR($D$9="Horizontal",$D$9="Single Letter"),INDEX('Current Board'!$B$2:$P$16,VLOOKUP(Scorekeeping!S108,'Standard Board Scores'!$R:$U,3,FALSE),VLOOKUP(Scorekeeping!S108,'Standard Board Scores'!$R:$U,4,FALSE)),"")),"")=0,"",IFERROR(IF(ISERROR(S108),"",IF(OR($D$9="Horizontal",$D$9="Single Letter"),INDEX('Current Board'!$B$2:$P$16,VLOOKUP(Scorekeeping!S108,'Standard Board Scores'!$R:$U,3,FALSE),VLOOKUP(Scorekeeping!S108,'Standard Board Scores'!$R:$U,4,FALSE)),"")),"")),"")</f>
        <v/>
      </c>
      <c r="T109" s="51" t="str">
        <f ca="1">IF(S109&lt;&gt;"",IF(IFERROR(IF(T108="","",IF(OR($D$9="Horizontal",$D$9="Single Letter"),INDEX('Current Board'!$B$2:$P$16,VLOOKUP(Scorekeeping!T108,'Standard Board Scores'!$R:$U,3,FALSE),VLOOKUP(Scorekeeping!T108,'Standard Board Scores'!$R:$U,4,FALSE)),"")),"")=0,"",IFERROR(IF(ISERROR(T108),"",IF(OR($D$9="Horizontal",$D$9="Single Letter"),INDEX('Current Board'!$B$2:$P$16,VLOOKUP(Scorekeeping!T108,'Standard Board Scores'!$R:$U,3,FALSE),VLOOKUP(Scorekeeping!T108,'Standard Board Scores'!$R:$U,4,FALSE)),"")),"")),"")</f>
        <v/>
      </c>
      <c r="U109" s="51" t="str">
        <f ca="1">IF(T109&lt;&gt;"",IF(IFERROR(IF(U108="","",IF(OR($D$9="Horizontal",$D$9="Single Letter"),INDEX('Current Board'!$B$2:$P$16,VLOOKUP(Scorekeeping!U108,'Standard Board Scores'!$R:$U,3,FALSE),VLOOKUP(Scorekeeping!U108,'Standard Board Scores'!$R:$U,4,FALSE)),"")),"")=0,"",IFERROR(IF(ISERROR(U108),"",IF(OR($D$9="Horizontal",$D$9="Single Letter"),INDEX('Current Board'!$B$2:$P$16,VLOOKUP(Scorekeeping!U108,'Standard Board Scores'!$R:$U,3,FALSE),VLOOKUP(Scorekeeping!U108,'Standard Board Scores'!$R:$U,4,FALSE)),"")),"")),"")</f>
        <v/>
      </c>
      <c r="V109" s="51" t="str">
        <f ca="1">IF(U109&lt;&gt;"",IF(IFERROR(IF(V108="","",IF(OR($D$9="Horizontal",$D$9="Single Letter"),INDEX('Current Board'!$B$2:$P$16,VLOOKUP(Scorekeeping!V108,'Standard Board Scores'!$R:$U,3,FALSE),VLOOKUP(Scorekeeping!V108,'Standard Board Scores'!$R:$U,4,FALSE)),"")),"")=0,"",IFERROR(IF(ISERROR(V108),"",IF(OR($D$9="Horizontal",$D$9="Single Letter"),INDEX('Current Board'!$B$2:$P$16,VLOOKUP(Scorekeeping!V108,'Standard Board Scores'!$R:$U,3,FALSE),VLOOKUP(Scorekeeping!V108,'Standard Board Scores'!$R:$U,4,FALSE)),"")),"")),"")</f>
        <v/>
      </c>
      <c r="W109" s="51" t="str">
        <f ca="1">IF(V109&lt;&gt;"",IF(IFERROR(IF(W108="","",IF(OR($D$9="Horizontal",$D$9="Single Letter"),INDEX('Current Board'!$B$2:$P$16,VLOOKUP(Scorekeeping!W108,'Standard Board Scores'!$R:$U,3,FALSE),VLOOKUP(Scorekeeping!W108,'Standard Board Scores'!$R:$U,4,FALSE)),"")),"")=0,"",IFERROR(IF(ISERROR(W108),"",IF(OR($D$9="Horizontal",$D$9="Single Letter"),INDEX('Current Board'!$B$2:$P$16,VLOOKUP(Scorekeeping!W108,'Standard Board Scores'!$R:$U,3,FALSE),VLOOKUP(Scorekeeping!W108,'Standard Board Scores'!$R:$U,4,FALSE)),"")),"")),"")</f>
        <v/>
      </c>
      <c r="X109" s="51" t="str">
        <f ca="1">IF(W109&lt;&gt;"",IF(IFERROR(IF(X108="","",IF(OR($D$9="Horizontal",$D$9="Single Letter"),INDEX('Current Board'!$B$2:$P$16,VLOOKUP(Scorekeeping!X108,'Standard Board Scores'!$R:$U,3,FALSE),VLOOKUP(Scorekeeping!X108,'Standard Board Scores'!$R:$U,4,FALSE)),"")),"")=0,"",IFERROR(IF(ISERROR(X108),"",IF(OR($D$9="Horizontal",$D$9="Single Letter"),INDEX('Current Board'!$B$2:$P$16,VLOOKUP(Scorekeeping!X108,'Standard Board Scores'!$R:$U,3,FALSE),VLOOKUP(Scorekeeping!X108,'Standard Board Scores'!$R:$U,4,FALSE)),"")),"")),"")</f>
        <v/>
      </c>
      <c r="Y109" s="51" t="str">
        <f ca="1">IF(X109&lt;&gt;"",IF(IFERROR(IF(Y108="","",IF(OR($D$9="Horizontal",$D$9="Single Letter"),INDEX('Current Board'!$B$2:$P$16,VLOOKUP(Scorekeeping!Y108,'Standard Board Scores'!$R:$U,3,FALSE),VLOOKUP(Scorekeeping!Y108,'Standard Board Scores'!$R:$U,4,FALSE)),"")),"")=0,"",IFERROR(IF(ISERROR(Y108),"",IF(OR($D$9="Horizontal",$D$9="Single Letter"),INDEX('Current Board'!$B$2:$P$16,VLOOKUP(Scorekeeping!Y108,'Standard Board Scores'!$R:$U,3,FALSE),VLOOKUP(Scorekeeping!Y108,'Standard Board Scores'!$R:$U,4,FALSE)),"")),"")),"")</f>
        <v/>
      </c>
      <c r="Z109" s="52"/>
      <c r="AA109" s="54"/>
    </row>
    <row r="110" spans="11:27">
      <c r="K110" s="51" t="str">
        <f ca="1">IFERROR(VLOOKUP(K109,'Tiles Remaining'!$A:$C,3,FALSE),"")</f>
        <v/>
      </c>
      <c r="L110" s="51" t="str">
        <f ca="1">IFERROR(VLOOKUP(L109,'Tiles Remaining'!$A:$C,3,FALSE),"")</f>
        <v/>
      </c>
      <c r="M110" s="51" t="str">
        <f ca="1">IFERROR(VLOOKUP(M109,'Tiles Remaining'!$A:$C,3,FALSE),"")</f>
        <v/>
      </c>
      <c r="N110" s="51" t="str">
        <f ca="1">IFERROR(VLOOKUP(N109,'Tiles Remaining'!$A:$C,3,FALSE),"")</f>
        <v/>
      </c>
      <c r="O110" s="51" t="str">
        <f ca="1">IFERROR(VLOOKUP(O109,'Tiles Remaining'!$A:$C,3,FALSE),"")</f>
        <v/>
      </c>
      <c r="P110" s="51" t="str">
        <f ca="1">IFERROR(VLOOKUP(P109,'Tiles Remaining'!$A:$C,3,FALSE),"")</f>
        <v/>
      </c>
      <c r="Q110" s="51" t="str">
        <f ca="1">IFERROR(VLOOKUP(Q109,'Tiles Remaining'!$A:$C,3,FALSE),"")</f>
        <v/>
      </c>
      <c r="R110" s="51" t="str">
        <f ca="1">IFERROR(VLOOKUP(R109,'Tiles Remaining'!$A:$C,3,FALSE),"")</f>
        <v/>
      </c>
      <c r="S110" s="51" t="str">
        <f ca="1">IFERROR(VLOOKUP(S109,'Tiles Remaining'!$A:$C,3,FALSE),"")</f>
        <v/>
      </c>
      <c r="T110" s="51" t="str">
        <f ca="1">IFERROR(VLOOKUP(T109,'Tiles Remaining'!$A:$C,3,FALSE),"")</f>
        <v/>
      </c>
      <c r="U110" s="51" t="str">
        <f ca="1">IFERROR(VLOOKUP(U109,'Tiles Remaining'!$A:$C,3,FALSE),"")</f>
        <v/>
      </c>
      <c r="V110" s="51" t="str">
        <f ca="1">IFERROR(VLOOKUP(V109,'Tiles Remaining'!$A:$C,3,FALSE),"")</f>
        <v/>
      </c>
      <c r="W110" s="51" t="str">
        <f ca="1">IFERROR(VLOOKUP(W109,'Tiles Remaining'!$A:$C,3,FALSE),"")</f>
        <v/>
      </c>
      <c r="X110" s="51" t="str">
        <f ca="1">IFERROR(VLOOKUP(X109,'Tiles Remaining'!$A:$C,3,FALSE),"")</f>
        <v/>
      </c>
      <c r="Y110" s="51" t="str">
        <f ca="1">IFERROR(VLOOKUP(Y109,'Tiles Remaining'!$A:$C,3,FALSE),"")</f>
        <v/>
      </c>
      <c r="Z110" s="53">
        <f ca="1">SUM(K110:Y110)</f>
        <v>0</v>
      </c>
      <c r="AA110" s="54"/>
    </row>
    <row r="111" spans="11:27">
      <c r="K111" s="51"/>
      <c r="L111" s="50" t="s">
        <v>405</v>
      </c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2"/>
      <c r="AA111" s="54"/>
    </row>
    <row r="112" spans="11:27">
      <c r="K112" s="51"/>
      <c r="L112" s="51">
        <v>1</v>
      </c>
      <c r="M112" s="51">
        <v>2</v>
      </c>
      <c r="N112" s="51">
        <v>3</v>
      </c>
      <c r="O112" s="51">
        <v>4</v>
      </c>
      <c r="P112" s="51">
        <v>5</v>
      </c>
      <c r="Q112" s="51">
        <v>6</v>
      </c>
      <c r="R112" s="51">
        <v>7</v>
      </c>
      <c r="S112" s="51">
        <v>8</v>
      </c>
      <c r="T112" s="51">
        <v>9</v>
      </c>
      <c r="U112" s="51">
        <v>10</v>
      </c>
      <c r="V112" s="51">
        <v>11</v>
      </c>
      <c r="W112" s="51">
        <v>12</v>
      </c>
      <c r="X112" s="51">
        <v>13</v>
      </c>
      <c r="Y112" s="51">
        <v>14</v>
      </c>
      <c r="Z112" s="52"/>
      <c r="AA112" s="54"/>
    </row>
    <row r="113" spans="11:27">
      <c r="K113" s="51" t="str">
        <f ca="1">G26</f>
        <v/>
      </c>
      <c r="L113" s="51" t="str">
        <f ca="1">IF(AND(K113&lt;&gt;"",REPLACE(K113,1,1,"")&lt;&gt;"2",REPLACE(K113,1,1,"")&lt;&gt;"1"),CONCATENATE(LEFT(K113),VALUE(REPLACE(K113,1,1,""))-1),"")</f>
        <v/>
      </c>
      <c r="M113" s="51" t="str">
        <f t="shared" ref="M113:Y113" ca="1" si="56">IF(AND(L113&lt;&gt;"",REPLACE(L113,1,1,"")&lt;&gt;"2",REPLACE(L113,1,1,"")&lt;&gt;"1"),CONCATENATE(LEFT(L113),VALUE(REPLACE(L113,1,1,""))-1),"")</f>
        <v/>
      </c>
      <c r="N113" s="51" t="str">
        <f t="shared" ca="1" si="56"/>
        <v/>
      </c>
      <c r="O113" s="51" t="str">
        <f t="shared" ca="1" si="56"/>
        <v/>
      </c>
      <c r="P113" s="51" t="str">
        <f t="shared" ca="1" si="56"/>
        <v/>
      </c>
      <c r="Q113" s="51" t="str">
        <f t="shared" ca="1" si="56"/>
        <v/>
      </c>
      <c r="R113" s="51" t="str">
        <f t="shared" ca="1" si="56"/>
        <v/>
      </c>
      <c r="S113" s="51" t="str">
        <f t="shared" ca="1" si="56"/>
        <v/>
      </c>
      <c r="T113" s="51" t="str">
        <f t="shared" ca="1" si="56"/>
        <v/>
      </c>
      <c r="U113" s="51" t="str">
        <f t="shared" ca="1" si="56"/>
        <v/>
      </c>
      <c r="V113" s="51" t="str">
        <f t="shared" ca="1" si="56"/>
        <v/>
      </c>
      <c r="W113" s="51" t="str">
        <f t="shared" ca="1" si="56"/>
        <v/>
      </c>
      <c r="X113" s="51" t="str">
        <f t="shared" ca="1" si="56"/>
        <v/>
      </c>
      <c r="Y113" s="51" t="str">
        <f t="shared" ca="1" si="56"/>
        <v/>
      </c>
      <c r="Z113" s="52"/>
      <c r="AA113" s="54"/>
    </row>
    <row r="114" spans="11:27">
      <c r="K114" s="51" t="str">
        <f ca="1">IF(IFERROR(IF(K113="","",IF(OR($D$9="Horizontal",$D$9="Single Letter"),INDEX('Current Board'!$B$2:$P$16,VLOOKUP(Scorekeeping!K113,'Standard Board Scores'!$R:$U,3,FALSE),VLOOKUP(Scorekeeping!K113,'Standard Board Scores'!$R:$U,4,FALSE)),"")),"")=0,"",IFERROR(IF(ISERROR(K113),"",IF(OR($D$9="Horizontal",$D$9="Single Letter"),INDEX('Current Board'!$B$2:$P$16,VLOOKUP(Scorekeeping!K113,'Standard Board Scores'!$R:$U,3,FALSE),VLOOKUP(Scorekeeping!K113,'Standard Board Scores'!$R:$U,4,FALSE)),"")),""))</f>
        <v/>
      </c>
      <c r="L114" s="51" t="str">
        <f ca="1">IF(K114&lt;&gt;"",IF(IFERROR(IF(L113="","",IF(OR($D$9="Horizontal",$D$9="Single Letter"),INDEX('Current Board'!$B$2:$P$16,VLOOKUP(Scorekeeping!L113,'Standard Board Scores'!$R:$U,3,FALSE),VLOOKUP(Scorekeeping!L113,'Standard Board Scores'!$R:$U,4,FALSE)),"")),"")=0,"",IFERROR(IF(ISERROR(L113),"",IF(OR($D$9="Horizontal",$D$9="Single Letter"),INDEX('Current Board'!$B$2:$P$16,VLOOKUP(Scorekeeping!L113,'Standard Board Scores'!$R:$U,3,FALSE),VLOOKUP(Scorekeeping!L113,'Standard Board Scores'!$R:$U,4,FALSE)),"")),"")),"")</f>
        <v/>
      </c>
      <c r="M114" s="51" t="str">
        <f ca="1">IF(L114&lt;&gt;"",IF(IFERROR(IF(M113="","",IF(OR($D$9="Horizontal",$D$9="Single Letter"),INDEX('Current Board'!$B$2:$P$16,VLOOKUP(Scorekeeping!M113,'Standard Board Scores'!$R:$U,3,FALSE),VLOOKUP(Scorekeeping!M113,'Standard Board Scores'!$R:$U,4,FALSE)),"")),"")=0,"",IFERROR(IF(ISERROR(M113),"",IF(OR($D$9="Horizontal",$D$9="Single Letter"),INDEX('Current Board'!$B$2:$P$16,VLOOKUP(Scorekeeping!M113,'Standard Board Scores'!$R:$U,3,FALSE),VLOOKUP(Scorekeeping!M113,'Standard Board Scores'!$R:$U,4,FALSE)),"")),"")),"")</f>
        <v/>
      </c>
      <c r="N114" s="51" t="str">
        <f ca="1">IF(M114&lt;&gt;"",IF(IFERROR(IF(N113="","",IF(OR($D$9="Horizontal",$D$9="Single Letter"),INDEX('Current Board'!$B$2:$P$16,VLOOKUP(Scorekeeping!N113,'Standard Board Scores'!$R:$U,3,FALSE),VLOOKUP(Scorekeeping!N113,'Standard Board Scores'!$R:$U,4,FALSE)),"")),"")=0,"",IFERROR(IF(ISERROR(N113),"",IF(OR($D$9="Horizontal",$D$9="Single Letter"),INDEX('Current Board'!$B$2:$P$16,VLOOKUP(Scorekeeping!N113,'Standard Board Scores'!$R:$U,3,FALSE),VLOOKUP(Scorekeeping!N113,'Standard Board Scores'!$R:$U,4,FALSE)),"")),"")),"")</f>
        <v/>
      </c>
      <c r="O114" s="51" t="str">
        <f ca="1">IF(N114&lt;&gt;"",IF(IFERROR(IF(O113="","",IF(OR($D$9="Horizontal",$D$9="Single Letter"),INDEX('Current Board'!$B$2:$P$16,VLOOKUP(Scorekeeping!O113,'Standard Board Scores'!$R:$U,3,FALSE),VLOOKUP(Scorekeeping!O113,'Standard Board Scores'!$R:$U,4,FALSE)),"")),"")=0,"",IFERROR(IF(ISERROR(O113),"",IF(OR($D$9="Horizontal",$D$9="Single Letter"),INDEX('Current Board'!$B$2:$P$16,VLOOKUP(Scorekeeping!O113,'Standard Board Scores'!$R:$U,3,FALSE),VLOOKUP(Scorekeeping!O113,'Standard Board Scores'!$R:$U,4,FALSE)),"")),"")),"")</f>
        <v/>
      </c>
      <c r="P114" s="51" t="str">
        <f ca="1">IF(O114&lt;&gt;"",IF(IFERROR(IF(P113="","",IF(OR($D$9="Horizontal",$D$9="Single Letter"),INDEX('Current Board'!$B$2:$P$16,VLOOKUP(Scorekeeping!P113,'Standard Board Scores'!$R:$U,3,FALSE),VLOOKUP(Scorekeeping!P113,'Standard Board Scores'!$R:$U,4,FALSE)),"")),"")=0,"",IFERROR(IF(ISERROR(P113),"",IF(OR($D$9="Horizontal",$D$9="Single Letter"),INDEX('Current Board'!$B$2:$P$16,VLOOKUP(Scorekeeping!P113,'Standard Board Scores'!$R:$U,3,FALSE),VLOOKUP(Scorekeeping!P113,'Standard Board Scores'!$R:$U,4,FALSE)),"")),"")),"")</f>
        <v/>
      </c>
      <c r="Q114" s="51" t="str">
        <f ca="1">IF(P114&lt;&gt;"",IF(IFERROR(IF(Q113="","",IF(OR($D$9="Horizontal",$D$9="Single Letter"),INDEX('Current Board'!$B$2:$P$16,VLOOKUP(Scorekeeping!Q113,'Standard Board Scores'!$R:$U,3,FALSE),VLOOKUP(Scorekeeping!Q113,'Standard Board Scores'!$R:$U,4,FALSE)),"")),"")=0,"",IFERROR(IF(ISERROR(Q113),"",IF(OR($D$9="Horizontal",$D$9="Single Letter"),INDEX('Current Board'!$B$2:$P$16,VLOOKUP(Scorekeeping!Q113,'Standard Board Scores'!$R:$U,3,FALSE),VLOOKUP(Scorekeeping!Q113,'Standard Board Scores'!$R:$U,4,FALSE)),"")),"")),"")</f>
        <v/>
      </c>
      <c r="R114" s="51" t="str">
        <f ca="1">IF(Q114&lt;&gt;"",IF(IFERROR(IF(R113="","",IF(OR($D$9="Horizontal",$D$9="Single Letter"),INDEX('Current Board'!$B$2:$P$16,VLOOKUP(Scorekeeping!R113,'Standard Board Scores'!$R:$U,3,FALSE),VLOOKUP(Scorekeeping!R113,'Standard Board Scores'!$R:$U,4,FALSE)),"")),"")=0,"",IFERROR(IF(ISERROR(R113),"",IF(OR($D$9="Horizontal",$D$9="Single Letter"),INDEX('Current Board'!$B$2:$P$16,VLOOKUP(Scorekeeping!R113,'Standard Board Scores'!$R:$U,3,FALSE),VLOOKUP(Scorekeeping!R113,'Standard Board Scores'!$R:$U,4,FALSE)),"")),"")),"")</f>
        <v/>
      </c>
      <c r="S114" s="51" t="str">
        <f ca="1">IF(R114&lt;&gt;"",IF(IFERROR(IF(S113="","",IF(OR($D$9="Horizontal",$D$9="Single Letter"),INDEX('Current Board'!$B$2:$P$16,VLOOKUP(Scorekeeping!S113,'Standard Board Scores'!$R:$U,3,FALSE),VLOOKUP(Scorekeeping!S113,'Standard Board Scores'!$R:$U,4,FALSE)),"")),"")=0,"",IFERROR(IF(ISERROR(S113),"",IF(OR($D$9="Horizontal",$D$9="Single Letter"),INDEX('Current Board'!$B$2:$P$16,VLOOKUP(Scorekeeping!S113,'Standard Board Scores'!$R:$U,3,FALSE),VLOOKUP(Scorekeeping!S113,'Standard Board Scores'!$R:$U,4,FALSE)),"")),"")),"")</f>
        <v/>
      </c>
      <c r="T114" s="51" t="str">
        <f ca="1">IF(S114&lt;&gt;"",IF(IFERROR(IF(T113="","",IF(OR($D$9="Horizontal",$D$9="Single Letter"),INDEX('Current Board'!$B$2:$P$16,VLOOKUP(Scorekeeping!T113,'Standard Board Scores'!$R:$U,3,FALSE),VLOOKUP(Scorekeeping!T113,'Standard Board Scores'!$R:$U,4,FALSE)),"")),"")=0,"",IFERROR(IF(ISERROR(T113),"",IF(OR($D$9="Horizontal",$D$9="Single Letter"),INDEX('Current Board'!$B$2:$P$16,VLOOKUP(Scorekeeping!T113,'Standard Board Scores'!$R:$U,3,FALSE),VLOOKUP(Scorekeeping!T113,'Standard Board Scores'!$R:$U,4,FALSE)),"")),"")),"")</f>
        <v/>
      </c>
      <c r="U114" s="51" t="str">
        <f ca="1">IF(T114&lt;&gt;"",IF(IFERROR(IF(U113="","",IF(OR($D$9="Horizontal",$D$9="Single Letter"),INDEX('Current Board'!$B$2:$P$16,VLOOKUP(Scorekeeping!U113,'Standard Board Scores'!$R:$U,3,FALSE),VLOOKUP(Scorekeeping!U113,'Standard Board Scores'!$R:$U,4,FALSE)),"")),"")=0,"",IFERROR(IF(ISERROR(U113),"",IF(OR($D$9="Horizontal",$D$9="Single Letter"),INDEX('Current Board'!$B$2:$P$16,VLOOKUP(Scorekeeping!U113,'Standard Board Scores'!$R:$U,3,FALSE),VLOOKUP(Scorekeeping!U113,'Standard Board Scores'!$R:$U,4,FALSE)),"")),"")),"")</f>
        <v/>
      </c>
      <c r="V114" s="51" t="str">
        <f ca="1">IF(U114&lt;&gt;"",IF(IFERROR(IF(V113="","",IF(OR($D$9="Horizontal",$D$9="Single Letter"),INDEX('Current Board'!$B$2:$P$16,VLOOKUP(Scorekeeping!V113,'Standard Board Scores'!$R:$U,3,FALSE),VLOOKUP(Scorekeeping!V113,'Standard Board Scores'!$R:$U,4,FALSE)),"")),"")=0,"",IFERROR(IF(ISERROR(V113),"",IF(OR($D$9="Horizontal",$D$9="Single Letter"),INDEX('Current Board'!$B$2:$P$16,VLOOKUP(Scorekeeping!V113,'Standard Board Scores'!$R:$U,3,FALSE),VLOOKUP(Scorekeeping!V113,'Standard Board Scores'!$R:$U,4,FALSE)),"")),"")),"")</f>
        <v/>
      </c>
      <c r="W114" s="51" t="str">
        <f ca="1">IF(V114&lt;&gt;"",IF(IFERROR(IF(W113="","",IF(OR($D$9="Horizontal",$D$9="Single Letter"),INDEX('Current Board'!$B$2:$P$16,VLOOKUP(Scorekeeping!W113,'Standard Board Scores'!$R:$U,3,FALSE),VLOOKUP(Scorekeeping!W113,'Standard Board Scores'!$R:$U,4,FALSE)),"")),"")=0,"",IFERROR(IF(ISERROR(W113),"",IF(OR($D$9="Horizontal",$D$9="Single Letter"),INDEX('Current Board'!$B$2:$P$16,VLOOKUP(Scorekeeping!W113,'Standard Board Scores'!$R:$U,3,FALSE),VLOOKUP(Scorekeeping!W113,'Standard Board Scores'!$R:$U,4,FALSE)),"")),"")),"")</f>
        <v/>
      </c>
      <c r="X114" s="51" t="str">
        <f ca="1">IF(W114&lt;&gt;"",IF(IFERROR(IF(X113="","",IF(OR($D$9="Horizontal",$D$9="Single Letter"),INDEX('Current Board'!$B$2:$P$16,VLOOKUP(Scorekeeping!X113,'Standard Board Scores'!$R:$U,3,FALSE),VLOOKUP(Scorekeeping!X113,'Standard Board Scores'!$R:$U,4,FALSE)),"")),"")=0,"",IFERROR(IF(ISERROR(X113),"",IF(OR($D$9="Horizontal",$D$9="Single Letter"),INDEX('Current Board'!$B$2:$P$16,VLOOKUP(Scorekeeping!X113,'Standard Board Scores'!$R:$U,3,FALSE),VLOOKUP(Scorekeeping!X113,'Standard Board Scores'!$R:$U,4,FALSE)),"")),"")),"")</f>
        <v/>
      </c>
      <c r="Y114" s="51" t="str">
        <f ca="1">IF(X114&lt;&gt;"",IF(IFERROR(IF(Y113="","",IF(OR($D$9="Horizontal",$D$9="Single Letter"),INDEX('Current Board'!$B$2:$P$16,VLOOKUP(Scorekeeping!Y113,'Standard Board Scores'!$R:$U,3,FALSE),VLOOKUP(Scorekeeping!Y113,'Standard Board Scores'!$R:$U,4,FALSE)),"")),"")=0,"",IFERROR(IF(ISERROR(Y113),"",IF(OR($D$9="Horizontal",$D$9="Single Letter"),INDEX('Current Board'!$B$2:$P$16,VLOOKUP(Scorekeeping!Y113,'Standard Board Scores'!$R:$U,3,FALSE),VLOOKUP(Scorekeeping!Y113,'Standard Board Scores'!$R:$U,4,FALSE)),"")),"")),"")</f>
        <v/>
      </c>
      <c r="Z114" s="52"/>
      <c r="AA114" s="54"/>
    </row>
    <row r="115" spans="11:27">
      <c r="K115" s="51" t="str">
        <f ca="1">IFERROR(VLOOKUP(K114,'Tiles Remaining'!$A:$C,3,FALSE),"")</f>
        <v/>
      </c>
      <c r="L115" s="51" t="str">
        <f ca="1">IFERROR(VLOOKUP(L114,'Tiles Remaining'!$A:$C,3,FALSE),"")</f>
        <v/>
      </c>
      <c r="M115" s="51" t="str">
        <f ca="1">IFERROR(VLOOKUP(M114,'Tiles Remaining'!$A:$C,3,FALSE),"")</f>
        <v/>
      </c>
      <c r="N115" s="51" t="str">
        <f ca="1">IFERROR(VLOOKUP(N114,'Tiles Remaining'!$A:$C,3,FALSE),"")</f>
        <v/>
      </c>
      <c r="O115" s="51" t="str">
        <f ca="1">IFERROR(VLOOKUP(O114,'Tiles Remaining'!$A:$C,3,FALSE),"")</f>
        <v/>
      </c>
      <c r="P115" s="51" t="str">
        <f ca="1">IFERROR(VLOOKUP(P114,'Tiles Remaining'!$A:$C,3,FALSE),"")</f>
        <v/>
      </c>
      <c r="Q115" s="51" t="str">
        <f ca="1">IFERROR(VLOOKUP(Q114,'Tiles Remaining'!$A:$C,3,FALSE),"")</f>
        <v/>
      </c>
      <c r="R115" s="51" t="str">
        <f ca="1">IFERROR(VLOOKUP(R114,'Tiles Remaining'!$A:$C,3,FALSE),"")</f>
        <v/>
      </c>
      <c r="S115" s="51" t="str">
        <f ca="1">IFERROR(VLOOKUP(S114,'Tiles Remaining'!$A:$C,3,FALSE),"")</f>
        <v/>
      </c>
      <c r="T115" s="51" t="str">
        <f ca="1">IFERROR(VLOOKUP(T114,'Tiles Remaining'!$A:$C,3,FALSE),"")</f>
        <v/>
      </c>
      <c r="U115" s="51" t="str">
        <f ca="1">IFERROR(VLOOKUP(U114,'Tiles Remaining'!$A:$C,3,FALSE),"")</f>
        <v/>
      </c>
      <c r="V115" s="51" t="str">
        <f ca="1">IFERROR(VLOOKUP(V114,'Tiles Remaining'!$A:$C,3,FALSE),"")</f>
        <v/>
      </c>
      <c r="W115" s="51" t="str">
        <f ca="1">IFERROR(VLOOKUP(W114,'Tiles Remaining'!$A:$C,3,FALSE),"")</f>
        <v/>
      </c>
      <c r="X115" s="51" t="str">
        <f ca="1">IFERROR(VLOOKUP(X114,'Tiles Remaining'!$A:$C,3,FALSE),"")</f>
        <v/>
      </c>
      <c r="Y115" s="51" t="str">
        <f ca="1">IFERROR(VLOOKUP(Y114,'Tiles Remaining'!$A:$C,3,FALSE),"")</f>
        <v/>
      </c>
      <c r="Z115" s="53">
        <f ca="1">SUM(K115:Y115)</f>
        <v>0</v>
      </c>
      <c r="AA115" s="54"/>
    </row>
    <row r="116" spans="11:27">
      <c r="K116" s="51"/>
      <c r="L116" s="50" t="s">
        <v>406</v>
      </c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2"/>
      <c r="AA116" s="54"/>
    </row>
    <row r="117" spans="11:27">
      <c r="K117" s="51"/>
      <c r="L117" s="51">
        <v>1</v>
      </c>
      <c r="M117" s="51">
        <v>2</v>
      </c>
      <c r="N117" s="51">
        <v>3</v>
      </c>
      <c r="O117" s="51">
        <v>4</v>
      </c>
      <c r="P117" s="51">
        <v>5</v>
      </c>
      <c r="Q117" s="51">
        <v>6</v>
      </c>
      <c r="R117" s="51">
        <v>7</v>
      </c>
      <c r="S117" s="51">
        <v>8</v>
      </c>
      <c r="T117" s="51">
        <v>9</v>
      </c>
      <c r="U117" s="51">
        <v>10</v>
      </c>
      <c r="V117" s="51">
        <v>11</v>
      </c>
      <c r="W117" s="51">
        <v>12</v>
      </c>
      <c r="X117" s="51">
        <v>13</v>
      </c>
      <c r="Y117" s="51">
        <v>14</v>
      </c>
      <c r="Z117" s="52"/>
      <c r="AA117" s="54"/>
    </row>
    <row r="118" spans="11:27">
      <c r="K118" s="51" t="str">
        <f ca="1">H26</f>
        <v/>
      </c>
      <c r="L118" s="51" t="str">
        <f ca="1">IF(AND(K118&lt;&gt;"",REPLACE(K118,1,1,"")&lt;&gt;"2",REPLACE(K118,1,1,"")&lt;&gt;"1"),CONCATENATE(LEFT(K118),VALUE(REPLACE(K118,1,1,""))-1),"")</f>
        <v/>
      </c>
      <c r="M118" s="51" t="str">
        <f t="shared" ref="M118:Y118" ca="1" si="57">IF(AND(L118&lt;&gt;"",REPLACE(L118,1,1,"")&lt;&gt;"2",REPLACE(L118,1,1,"")&lt;&gt;"1"),CONCATENATE(LEFT(L118),VALUE(REPLACE(L118,1,1,""))-1),"")</f>
        <v/>
      </c>
      <c r="N118" s="51" t="str">
        <f t="shared" ca="1" si="57"/>
        <v/>
      </c>
      <c r="O118" s="51" t="str">
        <f t="shared" ca="1" si="57"/>
        <v/>
      </c>
      <c r="P118" s="51" t="str">
        <f t="shared" ca="1" si="57"/>
        <v/>
      </c>
      <c r="Q118" s="51" t="str">
        <f t="shared" ca="1" si="57"/>
        <v/>
      </c>
      <c r="R118" s="51" t="str">
        <f t="shared" ca="1" si="57"/>
        <v/>
      </c>
      <c r="S118" s="51" t="str">
        <f t="shared" ca="1" si="57"/>
        <v/>
      </c>
      <c r="T118" s="51" t="str">
        <f t="shared" ca="1" si="57"/>
        <v/>
      </c>
      <c r="U118" s="51" t="str">
        <f t="shared" ca="1" si="57"/>
        <v/>
      </c>
      <c r="V118" s="51" t="str">
        <f t="shared" ca="1" si="57"/>
        <v/>
      </c>
      <c r="W118" s="51" t="str">
        <f t="shared" ca="1" si="57"/>
        <v/>
      </c>
      <c r="X118" s="51" t="str">
        <f t="shared" ca="1" si="57"/>
        <v/>
      </c>
      <c r="Y118" s="51" t="str">
        <f t="shared" ca="1" si="57"/>
        <v/>
      </c>
      <c r="Z118" s="52"/>
      <c r="AA118" s="54"/>
    </row>
    <row r="119" spans="11:27">
      <c r="K119" s="51" t="str">
        <f ca="1">IF(IFERROR(IF(K118="","",IF(OR($D$9="Horizontal",$D$9="Single Letter"),INDEX('Current Board'!$B$2:$P$16,VLOOKUP(Scorekeeping!K118,'Standard Board Scores'!$R:$U,3,FALSE),VLOOKUP(Scorekeeping!K118,'Standard Board Scores'!$R:$U,4,FALSE)),"")),"")=0,"",IFERROR(IF(ISERROR(K118),"",IF(OR($D$9="Horizontal",$D$9="Single Letter"),INDEX('Current Board'!$B$2:$P$16,VLOOKUP(Scorekeeping!K118,'Standard Board Scores'!$R:$U,3,FALSE),VLOOKUP(Scorekeeping!K118,'Standard Board Scores'!$R:$U,4,FALSE)),"")),""))</f>
        <v/>
      </c>
      <c r="L119" s="51" t="str">
        <f ca="1">IF(K119&lt;&gt;"",IF(IFERROR(IF(L118="","",IF(OR($D$9="Horizontal",$D$9="Single Letter"),INDEX('Current Board'!$B$2:$P$16,VLOOKUP(Scorekeeping!L118,'Standard Board Scores'!$R:$U,3,FALSE),VLOOKUP(Scorekeeping!L118,'Standard Board Scores'!$R:$U,4,FALSE)),"")),"")=0,"",IFERROR(IF(ISERROR(L118),"",IF(OR($D$9="Horizontal",$D$9="Single Letter"),INDEX('Current Board'!$B$2:$P$16,VLOOKUP(Scorekeeping!L118,'Standard Board Scores'!$R:$U,3,FALSE),VLOOKUP(Scorekeeping!L118,'Standard Board Scores'!$R:$U,4,FALSE)),"")),"")),"")</f>
        <v/>
      </c>
      <c r="M119" s="51" t="str">
        <f ca="1">IF(L119&lt;&gt;"",IF(IFERROR(IF(M118="","",IF(OR($D$9="Horizontal",$D$9="Single Letter"),INDEX('Current Board'!$B$2:$P$16,VLOOKUP(Scorekeeping!M118,'Standard Board Scores'!$R:$U,3,FALSE),VLOOKUP(Scorekeeping!M118,'Standard Board Scores'!$R:$U,4,FALSE)),"")),"")=0,"",IFERROR(IF(ISERROR(M118),"",IF(OR($D$9="Horizontal",$D$9="Single Letter"),INDEX('Current Board'!$B$2:$P$16,VLOOKUP(Scorekeeping!M118,'Standard Board Scores'!$R:$U,3,FALSE),VLOOKUP(Scorekeeping!M118,'Standard Board Scores'!$R:$U,4,FALSE)),"")),"")),"")</f>
        <v/>
      </c>
      <c r="N119" s="51" t="str">
        <f ca="1">IF(M119&lt;&gt;"",IF(IFERROR(IF(N118="","",IF(OR($D$9="Horizontal",$D$9="Single Letter"),INDEX('Current Board'!$B$2:$P$16,VLOOKUP(Scorekeeping!N118,'Standard Board Scores'!$R:$U,3,FALSE),VLOOKUP(Scorekeeping!N118,'Standard Board Scores'!$R:$U,4,FALSE)),"")),"")=0,"",IFERROR(IF(ISERROR(N118),"",IF(OR($D$9="Horizontal",$D$9="Single Letter"),INDEX('Current Board'!$B$2:$P$16,VLOOKUP(Scorekeeping!N118,'Standard Board Scores'!$R:$U,3,FALSE),VLOOKUP(Scorekeeping!N118,'Standard Board Scores'!$R:$U,4,FALSE)),"")),"")),"")</f>
        <v/>
      </c>
      <c r="O119" s="51" t="str">
        <f ca="1">IF(N119&lt;&gt;"",IF(IFERROR(IF(O118="","",IF(OR($D$9="Horizontal",$D$9="Single Letter"),INDEX('Current Board'!$B$2:$P$16,VLOOKUP(Scorekeeping!O118,'Standard Board Scores'!$R:$U,3,FALSE),VLOOKUP(Scorekeeping!O118,'Standard Board Scores'!$R:$U,4,FALSE)),"")),"")=0,"",IFERROR(IF(ISERROR(O118),"",IF(OR($D$9="Horizontal",$D$9="Single Letter"),INDEX('Current Board'!$B$2:$P$16,VLOOKUP(Scorekeeping!O118,'Standard Board Scores'!$R:$U,3,FALSE),VLOOKUP(Scorekeeping!O118,'Standard Board Scores'!$R:$U,4,FALSE)),"")),"")),"")</f>
        <v/>
      </c>
      <c r="P119" s="51" t="str">
        <f ca="1">IF(O119&lt;&gt;"",IF(IFERROR(IF(P118="","",IF(OR($D$9="Horizontal",$D$9="Single Letter"),INDEX('Current Board'!$B$2:$P$16,VLOOKUP(Scorekeeping!P118,'Standard Board Scores'!$R:$U,3,FALSE),VLOOKUP(Scorekeeping!P118,'Standard Board Scores'!$R:$U,4,FALSE)),"")),"")=0,"",IFERROR(IF(ISERROR(P118),"",IF(OR($D$9="Horizontal",$D$9="Single Letter"),INDEX('Current Board'!$B$2:$P$16,VLOOKUP(Scorekeeping!P118,'Standard Board Scores'!$R:$U,3,FALSE),VLOOKUP(Scorekeeping!P118,'Standard Board Scores'!$R:$U,4,FALSE)),"")),"")),"")</f>
        <v/>
      </c>
      <c r="Q119" s="51" t="str">
        <f ca="1">IF(P119&lt;&gt;"",IF(IFERROR(IF(Q118="","",IF(OR($D$9="Horizontal",$D$9="Single Letter"),INDEX('Current Board'!$B$2:$P$16,VLOOKUP(Scorekeeping!Q118,'Standard Board Scores'!$R:$U,3,FALSE),VLOOKUP(Scorekeeping!Q118,'Standard Board Scores'!$R:$U,4,FALSE)),"")),"")=0,"",IFERROR(IF(ISERROR(Q118),"",IF(OR($D$9="Horizontal",$D$9="Single Letter"),INDEX('Current Board'!$B$2:$P$16,VLOOKUP(Scorekeeping!Q118,'Standard Board Scores'!$R:$U,3,FALSE),VLOOKUP(Scorekeeping!Q118,'Standard Board Scores'!$R:$U,4,FALSE)),"")),"")),"")</f>
        <v/>
      </c>
      <c r="R119" s="51" t="str">
        <f ca="1">IF(Q119&lt;&gt;"",IF(IFERROR(IF(R118="","",IF(OR($D$9="Horizontal",$D$9="Single Letter"),INDEX('Current Board'!$B$2:$P$16,VLOOKUP(Scorekeeping!R118,'Standard Board Scores'!$R:$U,3,FALSE),VLOOKUP(Scorekeeping!R118,'Standard Board Scores'!$R:$U,4,FALSE)),"")),"")=0,"",IFERROR(IF(ISERROR(R118),"",IF(OR($D$9="Horizontal",$D$9="Single Letter"),INDEX('Current Board'!$B$2:$P$16,VLOOKUP(Scorekeeping!R118,'Standard Board Scores'!$R:$U,3,FALSE),VLOOKUP(Scorekeeping!R118,'Standard Board Scores'!$R:$U,4,FALSE)),"")),"")),"")</f>
        <v/>
      </c>
      <c r="S119" s="51" t="str">
        <f ca="1">IF(R119&lt;&gt;"",IF(IFERROR(IF(S118="","",IF(OR($D$9="Horizontal",$D$9="Single Letter"),INDEX('Current Board'!$B$2:$P$16,VLOOKUP(Scorekeeping!S118,'Standard Board Scores'!$R:$U,3,FALSE),VLOOKUP(Scorekeeping!S118,'Standard Board Scores'!$R:$U,4,FALSE)),"")),"")=0,"",IFERROR(IF(ISERROR(S118),"",IF(OR($D$9="Horizontal",$D$9="Single Letter"),INDEX('Current Board'!$B$2:$P$16,VLOOKUP(Scorekeeping!S118,'Standard Board Scores'!$R:$U,3,FALSE),VLOOKUP(Scorekeeping!S118,'Standard Board Scores'!$R:$U,4,FALSE)),"")),"")),"")</f>
        <v/>
      </c>
      <c r="T119" s="51" t="str">
        <f ca="1">IF(S119&lt;&gt;"",IF(IFERROR(IF(T118="","",IF(OR($D$9="Horizontal",$D$9="Single Letter"),INDEX('Current Board'!$B$2:$P$16,VLOOKUP(Scorekeeping!T118,'Standard Board Scores'!$R:$U,3,FALSE),VLOOKUP(Scorekeeping!T118,'Standard Board Scores'!$R:$U,4,FALSE)),"")),"")=0,"",IFERROR(IF(ISERROR(T118),"",IF(OR($D$9="Horizontal",$D$9="Single Letter"),INDEX('Current Board'!$B$2:$P$16,VLOOKUP(Scorekeeping!T118,'Standard Board Scores'!$R:$U,3,FALSE),VLOOKUP(Scorekeeping!T118,'Standard Board Scores'!$R:$U,4,FALSE)),"")),"")),"")</f>
        <v/>
      </c>
      <c r="U119" s="51" t="str">
        <f ca="1">IF(T119&lt;&gt;"",IF(IFERROR(IF(U118="","",IF(OR($D$9="Horizontal",$D$9="Single Letter"),INDEX('Current Board'!$B$2:$P$16,VLOOKUP(Scorekeeping!U118,'Standard Board Scores'!$R:$U,3,FALSE),VLOOKUP(Scorekeeping!U118,'Standard Board Scores'!$R:$U,4,FALSE)),"")),"")=0,"",IFERROR(IF(ISERROR(U118),"",IF(OR($D$9="Horizontal",$D$9="Single Letter"),INDEX('Current Board'!$B$2:$P$16,VLOOKUP(Scorekeeping!U118,'Standard Board Scores'!$R:$U,3,FALSE),VLOOKUP(Scorekeeping!U118,'Standard Board Scores'!$R:$U,4,FALSE)),"")),"")),"")</f>
        <v/>
      </c>
      <c r="V119" s="51" t="str">
        <f ca="1">IF(U119&lt;&gt;"",IF(IFERROR(IF(V118="","",IF(OR($D$9="Horizontal",$D$9="Single Letter"),INDEX('Current Board'!$B$2:$P$16,VLOOKUP(Scorekeeping!V118,'Standard Board Scores'!$R:$U,3,FALSE),VLOOKUP(Scorekeeping!V118,'Standard Board Scores'!$R:$U,4,FALSE)),"")),"")=0,"",IFERROR(IF(ISERROR(V118),"",IF(OR($D$9="Horizontal",$D$9="Single Letter"),INDEX('Current Board'!$B$2:$P$16,VLOOKUP(Scorekeeping!V118,'Standard Board Scores'!$R:$U,3,FALSE),VLOOKUP(Scorekeeping!V118,'Standard Board Scores'!$R:$U,4,FALSE)),"")),"")),"")</f>
        <v/>
      </c>
      <c r="W119" s="51" t="str">
        <f ca="1">IF(V119&lt;&gt;"",IF(IFERROR(IF(W118="","",IF(OR($D$9="Horizontal",$D$9="Single Letter"),INDEX('Current Board'!$B$2:$P$16,VLOOKUP(Scorekeeping!W118,'Standard Board Scores'!$R:$U,3,FALSE),VLOOKUP(Scorekeeping!W118,'Standard Board Scores'!$R:$U,4,FALSE)),"")),"")=0,"",IFERROR(IF(ISERROR(W118),"",IF(OR($D$9="Horizontal",$D$9="Single Letter"),INDEX('Current Board'!$B$2:$P$16,VLOOKUP(Scorekeeping!W118,'Standard Board Scores'!$R:$U,3,FALSE),VLOOKUP(Scorekeeping!W118,'Standard Board Scores'!$R:$U,4,FALSE)),"")),"")),"")</f>
        <v/>
      </c>
      <c r="X119" s="51" t="str">
        <f ca="1">IF(W119&lt;&gt;"",IF(IFERROR(IF(X118="","",IF(OR($D$9="Horizontal",$D$9="Single Letter"),INDEX('Current Board'!$B$2:$P$16,VLOOKUP(Scorekeeping!X118,'Standard Board Scores'!$R:$U,3,FALSE),VLOOKUP(Scorekeeping!X118,'Standard Board Scores'!$R:$U,4,FALSE)),"")),"")=0,"",IFERROR(IF(ISERROR(X118),"",IF(OR($D$9="Horizontal",$D$9="Single Letter"),INDEX('Current Board'!$B$2:$P$16,VLOOKUP(Scorekeeping!X118,'Standard Board Scores'!$R:$U,3,FALSE),VLOOKUP(Scorekeeping!X118,'Standard Board Scores'!$R:$U,4,FALSE)),"")),"")),"")</f>
        <v/>
      </c>
      <c r="Y119" s="51" t="str">
        <f ca="1">IF(X119&lt;&gt;"",IF(IFERROR(IF(Y118="","",IF(OR($D$9="Horizontal",$D$9="Single Letter"),INDEX('Current Board'!$B$2:$P$16,VLOOKUP(Scorekeeping!Y118,'Standard Board Scores'!$R:$U,3,FALSE),VLOOKUP(Scorekeeping!Y118,'Standard Board Scores'!$R:$U,4,FALSE)),"")),"")=0,"",IFERROR(IF(ISERROR(Y118),"",IF(OR($D$9="Horizontal",$D$9="Single Letter"),INDEX('Current Board'!$B$2:$P$16,VLOOKUP(Scorekeeping!Y118,'Standard Board Scores'!$R:$U,3,FALSE),VLOOKUP(Scorekeeping!Y118,'Standard Board Scores'!$R:$U,4,FALSE)),"")),"")),"")</f>
        <v/>
      </c>
      <c r="Z119" s="52"/>
      <c r="AA119" s="54"/>
    </row>
    <row r="120" spans="11:27">
      <c r="K120" s="51" t="str">
        <f ca="1">IFERROR(VLOOKUP(K119,'Tiles Remaining'!$A:$C,3,FALSE),"")</f>
        <v/>
      </c>
      <c r="L120" s="51" t="str">
        <f ca="1">IFERROR(VLOOKUP(L119,'Tiles Remaining'!$A:$C,3,FALSE),"")</f>
        <v/>
      </c>
      <c r="M120" s="51" t="str">
        <f ca="1">IFERROR(VLOOKUP(M119,'Tiles Remaining'!$A:$C,3,FALSE),"")</f>
        <v/>
      </c>
      <c r="N120" s="51" t="str">
        <f ca="1">IFERROR(VLOOKUP(N119,'Tiles Remaining'!$A:$C,3,FALSE),"")</f>
        <v/>
      </c>
      <c r="O120" s="51" t="str">
        <f ca="1">IFERROR(VLOOKUP(O119,'Tiles Remaining'!$A:$C,3,FALSE),"")</f>
        <v/>
      </c>
      <c r="P120" s="51" t="str">
        <f ca="1">IFERROR(VLOOKUP(P119,'Tiles Remaining'!$A:$C,3,FALSE),"")</f>
        <v/>
      </c>
      <c r="Q120" s="51" t="str">
        <f ca="1">IFERROR(VLOOKUP(Q119,'Tiles Remaining'!$A:$C,3,FALSE),"")</f>
        <v/>
      </c>
      <c r="R120" s="51" t="str">
        <f ca="1">IFERROR(VLOOKUP(R119,'Tiles Remaining'!$A:$C,3,FALSE),"")</f>
        <v/>
      </c>
      <c r="S120" s="51" t="str">
        <f ca="1">IFERROR(VLOOKUP(S119,'Tiles Remaining'!$A:$C,3,FALSE),"")</f>
        <v/>
      </c>
      <c r="T120" s="51" t="str">
        <f ca="1">IFERROR(VLOOKUP(T119,'Tiles Remaining'!$A:$C,3,FALSE),"")</f>
        <v/>
      </c>
      <c r="U120" s="51" t="str">
        <f ca="1">IFERROR(VLOOKUP(U119,'Tiles Remaining'!$A:$C,3,FALSE),"")</f>
        <v/>
      </c>
      <c r="V120" s="51" t="str">
        <f ca="1">IFERROR(VLOOKUP(V119,'Tiles Remaining'!$A:$C,3,FALSE),"")</f>
        <v/>
      </c>
      <c r="W120" s="51" t="str">
        <f ca="1">IFERROR(VLOOKUP(W119,'Tiles Remaining'!$A:$C,3,FALSE),"")</f>
        <v/>
      </c>
      <c r="X120" s="51" t="str">
        <f ca="1">IFERROR(VLOOKUP(X119,'Tiles Remaining'!$A:$C,3,FALSE),"")</f>
        <v/>
      </c>
      <c r="Y120" s="51" t="str">
        <f ca="1">IFERROR(VLOOKUP(Y119,'Tiles Remaining'!$A:$C,3,FALSE),"")</f>
        <v/>
      </c>
      <c r="Z120" s="53">
        <f ca="1">SUM(K120:Y120)</f>
        <v>0</v>
      </c>
      <c r="AA120" s="54"/>
    </row>
    <row r="121" spans="11:27">
      <c r="K121" s="51"/>
      <c r="L121" s="50" t="s">
        <v>407</v>
      </c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2"/>
      <c r="AA121" s="54"/>
    </row>
    <row r="122" spans="11:27">
      <c r="K122" s="51"/>
      <c r="L122" s="51">
        <v>1</v>
      </c>
      <c r="M122" s="51">
        <v>2</v>
      </c>
      <c r="N122" s="51">
        <v>3</v>
      </c>
      <c r="O122" s="51">
        <v>4</v>
      </c>
      <c r="P122" s="51">
        <v>5</v>
      </c>
      <c r="Q122" s="51">
        <v>6</v>
      </c>
      <c r="R122" s="51">
        <v>7</v>
      </c>
      <c r="S122" s="51">
        <v>8</v>
      </c>
      <c r="T122" s="51">
        <v>9</v>
      </c>
      <c r="U122" s="51">
        <v>10</v>
      </c>
      <c r="V122" s="51">
        <v>11</v>
      </c>
      <c r="W122" s="51">
        <v>12</v>
      </c>
      <c r="X122" s="51">
        <v>13</v>
      </c>
      <c r="Y122" s="51">
        <v>14</v>
      </c>
      <c r="Z122" s="52"/>
      <c r="AA122" s="54"/>
    </row>
    <row r="123" spans="11:27">
      <c r="K123" s="51" t="str">
        <f ca="1">I26</f>
        <v/>
      </c>
      <c r="L123" s="51" t="str">
        <f ca="1">IF(AND(K123&lt;&gt;"",REPLACE(K123,1,1,"")&lt;&gt;"2",REPLACE(K123,1,1,"")&lt;&gt;"1"),CONCATENATE(LEFT(K123),VALUE(REPLACE(K123,1,1,""))-1),"")</f>
        <v/>
      </c>
      <c r="M123" s="51" t="str">
        <f t="shared" ref="M123:Y123" ca="1" si="58">IF(AND(L123&lt;&gt;"",REPLACE(L123,1,1,"")&lt;&gt;"2",REPLACE(L123,1,1,"")&lt;&gt;"1"),CONCATENATE(LEFT(L123),VALUE(REPLACE(L123,1,1,""))-1),"")</f>
        <v/>
      </c>
      <c r="N123" s="51" t="str">
        <f t="shared" ca="1" si="58"/>
        <v/>
      </c>
      <c r="O123" s="51" t="str">
        <f t="shared" ca="1" si="58"/>
        <v/>
      </c>
      <c r="P123" s="51" t="str">
        <f t="shared" ca="1" si="58"/>
        <v/>
      </c>
      <c r="Q123" s="51" t="str">
        <f t="shared" ca="1" si="58"/>
        <v/>
      </c>
      <c r="R123" s="51" t="str">
        <f t="shared" ca="1" si="58"/>
        <v/>
      </c>
      <c r="S123" s="51" t="str">
        <f t="shared" ca="1" si="58"/>
        <v/>
      </c>
      <c r="T123" s="51" t="str">
        <f t="shared" ca="1" si="58"/>
        <v/>
      </c>
      <c r="U123" s="51" t="str">
        <f t="shared" ca="1" si="58"/>
        <v/>
      </c>
      <c r="V123" s="51" t="str">
        <f t="shared" ca="1" si="58"/>
        <v/>
      </c>
      <c r="W123" s="51" t="str">
        <f t="shared" ca="1" si="58"/>
        <v/>
      </c>
      <c r="X123" s="51" t="str">
        <f t="shared" ca="1" si="58"/>
        <v/>
      </c>
      <c r="Y123" s="51" t="str">
        <f t="shared" ca="1" si="58"/>
        <v/>
      </c>
      <c r="Z123" s="52"/>
      <c r="AA123" s="54"/>
    </row>
    <row r="124" spans="11:27">
      <c r="K124" s="51" t="str">
        <f ca="1">IF(IFERROR(IF(K123="","",IF(OR($D$9="Horizontal",$D$9="Single Letter"),INDEX('Current Board'!$B$2:$P$16,VLOOKUP(Scorekeeping!K123,'Standard Board Scores'!$R:$U,3,FALSE),VLOOKUP(Scorekeeping!K123,'Standard Board Scores'!$R:$U,4,FALSE)),"")),"")=0,"",IFERROR(IF(ISERROR(K123),"",IF(OR($D$9="Horizontal",$D$9="Single Letter"),INDEX('Current Board'!$B$2:$P$16,VLOOKUP(Scorekeeping!K123,'Standard Board Scores'!$R:$U,3,FALSE),VLOOKUP(Scorekeeping!K123,'Standard Board Scores'!$R:$U,4,FALSE)),"")),""))</f>
        <v/>
      </c>
      <c r="L124" s="51" t="str">
        <f ca="1">IF(K124&lt;&gt;"",IF(IFERROR(IF(L123="","",IF(OR($D$9="Horizontal",$D$9="Single Letter"),INDEX('Current Board'!$B$2:$P$16,VLOOKUP(Scorekeeping!L123,'Standard Board Scores'!$R:$U,3,FALSE),VLOOKUP(Scorekeeping!L123,'Standard Board Scores'!$R:$U,4,FALSE)),"")),"")=0,"",IFERROR(IF(ISERROR(L123),"",IF(OR($D$9="Horizontal",$D$9="Single Letter"),INDEX('Current Board'!$B$2:$P$16,VLOOKUP(Scorekeeping!L123,'Standard Board Scores'!$R:$U,3,FALSE),VLOOKUP(Scorekeeping!L123,'Standard Board Scores'!$R:$U,4,FALSE)),"")),"")),"")</f>
        <v/>
      </c>
      <c r="M124" s="51" t="str">
        <f ca="1">IF(L124&lt;&gt;"",IF(IFERROR(IF(M123="","",IF(OR($D$9="Horizontal",$D$9="Single Letter"),INDEX('Current Board'!$B$2:$P$16,VLOOKUP(Scorekeeping!M123,'Standard Board Scores'!$R:$U,3,FALSE),VLOOKUP(Scorekeeping!M123,'Standard Board Scores'!$R:$U,4,FALSE)),"")),"")=0,"",IFERROR(IF(ISERROR(M123),"",IF(OR($D$9="Horizontal",$D$9="Single Letter"),INDEX('Current Board'!$B$2:$P$16,VLOOKUP(Scorekeeping!M123,'Standard Board Scores'!$R:$U,3,FALSE),VLOOKUP(Scorekeeping!M123,'Standard Board Scores'!$R:$U,4,FALSE)),"")),"")),"")</f>
        <v/>
      </c>
      <c r="N124" s="51" t="str">
        <f ca="1">IF(M124&lt;&gt;"",IF(IFERROR(IF(N123="","",IF(OR($D$9="Horizontal",$D$9="Single Letter"),INDEX('Current Board'!$B$2:$P$16,VLOOKUP(Scorekeeping!N123,'Standard Board Scores'!$R:$U,3,FALSE),VLOOKUP(Scorekeeping!N123,'Standard Board Scores'!$R:$U,4,FALSE)),"")),"")=0,"",IFERROR(IF(ISERROR(N123),"",IF(OR($D$9="Horizontal",$D$9="Single Letter"),INDEX('Current Board'!$B$2:$P$16,VLOOKUP(Scorekeeping!N123,'Standard Board Scores'!$R:$U,3,FALSE),VLOOKUP(Scorekeeping!N123,'Standard Board Scores'!$R:$U,4,FALSE)),"")),"")),"")</f>
        <v/>
      </c>
      <c r="O124" s="51" t="str">
        <f ca="1">IF(N124&lt;&gt;"",IF(IFERROR(IF(O123="","",IF(OR($D$9="Horizontal",$D$9="Single Letter"),INDEX('Current Board'!$B$2:$P$16,VLOOKUP(Scorekeeping!O123,'Standard Board Scores'!$R:$U,3,FALSE),VLOOKUP(Scorekeeping!O123,'Standard Board Scores'!$R:$U,4,FALSE)),"")),"")=0,"",IFERROR(IF(ISERROR(O123),"",IF(OR($D$9="Horizontal",$D$9="Single Letter"),INDEX('Current Board'!$B$2:$P$16,VLOOKUP(Scorekeeping!O123,'Standard Board Scores'!$R:$U,3,FALSE),VLOOKUP(Scorekeeping!O123,'Standard Board Scores'!$R:$U,4,FALSE)),"")),"")),"")</f>
        <v/>
      </c>
      <c r="P124" s="51" t="str">
        <f ca="1">IF(O124&lt;&gt;"",IF(IFERROR(IF(P123="","",IF(OR($D$9="Horizontal",$D$9="Single Letter"),INDEX('Current Board'!$B$2:$P$16,VLOOKUP(Scorekeeping!P123,'Standard Board Scores'!$R:$U,3,FALSE),VLOOKUP(Scorekeeping!P123,'Standard Board Scores'!$R:$U,4,FALSE)),"")),"")=0,"",IFERROR(IF(ISERROR(P123),"",IF(OR($D$9="Horizontal",$D$9="Single Letter"),INDEX('Current Board'!$B$2:$P$16,VLOOKUP(Scorekeeping!P123,'Standard Board Scores'!$R:$U,3,FALSE),VLOOKUP(Scorekeeping!P123,'Standard Board Scores'!$R:$U,4,FALSE)),"")),"")),"")</f>
        <v/>
      </c>
      <c r="Q124" s="51" t="str">
        <f ca="1">IF(P124&lt;&gt;"",IF(IFERROR(IF(Q123="","",IF(OR($D$9="Horizontal",$D$9="Single Letter"),INDEX('Current Board'!$B$2:$P$16,VLOOKUP(Scorekeeping!Q123,'Standard Board Scores'!$R:$U,3,FALSE),VLOOKUP(Scorekeeping!Q123,'Standard Board Scores'!$R:$U,4,FALSE)),"")),"")=0,"",IFERROR(IF(ISERROR(Q123),"",IF(OR($D$9="Horizontal",$D$9="Single Letter"),INDEX('Current Board'!$B$2:$P$16,VLOOKUP(Scorekeeping!Q123,'Standard Board Scores'!$R:$U,3,FALSE),VLOOKUP(Scorekeeping!Q123,'Standard Board Scores'!$R:$U,4,FALSE)),"")),"")),"")</f>
        <v/>
      </c>
      <c r="R124" s="51" t="str">
        <f ca="1">IF(Q124&lt;&gt;"",IF(IFERROR(IF(R123="","",IF(OR($D$9="Horizontal",$D$9="Single Letter"),INDEX('Current Board'!$B$2:$P$16,VLOOKUP(Scorekeeping!R123,'Standard Board Scores'!$R:$U,3,FALSE),VLOOKUP(Scorekeeping!R123,'Standard Board Scores'!$R:$U,4,FALSE)),"")),"")=0,"",IFERROR(IF(ISERROR(R123),"",IF(OR($D$9="Horizontal",$D$9="Single Letter"),INDEX('Current Board'!$B$2:$P$16,VLOOKUP(Scorekeeping!R123,'Standard Board Scores'!$R:$U,3,FALSE),VLOOKUP(Scorekeeping!R123,'Standard Board Scores'!$R:$U,4,FALSE)),"")),"")),"")</f>
        <v/>
      </c>
      <c r="S124" s="51" t="str">
        <f ca="1">IF(R124&lt;&gt;"",IF(IFERROR(IF(S123="","",IF(OR($D$9="Horizontal",$D$9="Single Letter"),INDEX('Current Board'!$B$2:$P$16,VLOOKUP(Scorekeeping!S123,'Standard Board Scores'!$R:$U,3,FALSE),VLOOKUP(Scorekeeping!S123,'Standard Board Scores'!$R:$U,4,FALSE)),"")),"")=0,"",IFERROR(IF(ISERROR(S123),"",IF(OR($D$9="Horizontal",$D$9="Single Letter"),INDEX('Current Board'!$B$2:$P$16,VLOOKUP(Scorekeeping!S123,'Standard Board Scores'!$R:$U,3,FALSE),VLOOKUP(Scorekeeping!S123,'Standard Board Scores'!$R:$U,4,FALSE)),"")),"")),"")</f>
        <v/>
      </c>
      <c r="T124" s="51" t="str">
        <f ca="1">IF(S124&lt;&gt;"",IF(IFERROR(IF(T123="","",IF(OR($D$9="Horizontal",$D$9="Single Letter"),INDEX('Current Board'!$B$2:$P$16,VLOOKUP(Scorekeeping!T123,'Standard Board Scores'!$R:$U,3,FALSE),VLOOKUP(Scorekeeping!T123,'Standard Board Scores'!$R:$U,4,FALSE)),"")),"")=0,"",IFERROR(IF(ISERROR(T123),"",IF(OR($D$9="Horizontal",$D$9="Single Letter"),INDEX('Current Board'!$B$2:$P$16,VLOOKUP(Scorekeeping!T123,'Standard Board Scores'!$R:$U,3,FALSE),VLOOKUP(Scorekeeping!T123,'Standard Board Scores'!$R:$U,4,FALSE)),"")),"")),"")</f>
        <v/>
      </c>
      <c r="U124" s="51" t="str">
        <f ca="1">IF(T124&lt;&gt;"",IF(IFERROR(IF(U123="","",IF(OR($D$9="Horizontal",$D$9="Single Letter"),INDEX('Current Board'!$B$2:$P$16,VLOOKUP(Scorekeeping!U123,'Standard Board Scores'!$R:$U,3,FALSE),VLOOKUP(Scorekeeping!U123,'Standard Board Scores'!$R:$U,4,FALSE)),"")),"")=0,"",IFERROR(IF(ISERROR(U123),"",IF(OR($D$9="Horizontal",$D$9="Single Letter"),INDEX('Current Board'!$B$2:$P$16,VLOOKUP(Scorekeeping!U123,'Standard Board Scores'!$R:$U,3,FALSE),VLOOKUP(Scorekeeping!U123,'Standard Board Scores'!$R:$U,4,FALSE)),"")),"")),"")</f>
        <v/>
      </c>
      <c r="V124" s="51" t="str">
        <f ca="1">IF(U124&lt;&gt;"",IF(IFERROR(IF(V123="","",IF(OR($D$9="Horizontal",$D$9="Single Letter"),INDEX('Current Board'!$B$2:$P$16,VLOOKUP(Scorekeeping!V123,'Standard Board Scores'!$R:$U,3,FALSE),VLOOKUP(Scorekeeping!V123,'Standard Board Scores'!$R:$U,4,FALSE)),"")),"")=0,"",IFERROR(IF(ISERROR(V123),"",IF(OR($D$9="Horizontal",$D$9="Single Letter"),INDEX('Current Board'!$B$2:$P$16,VLOOKUP(Scorekeeping!V123,'Standard Board Scores'!$R:$U,3,FALSE),VLOOKUP(Scorekeeping!V123,'Standard Board Scores'!$R:$U,4,FALSE)),"")),"")),"")</f>
        <v/>
      </c>
      <c r="W124" s="51" t="str">
        <f ca="1">IF(V124&lt;&gt;"",IF(IFERROR(IF(W123="","",IF(OR($D$9="Horizontal",$D$9="Single Letter"),INDEX('Current Board'!$B$2:$P$16,VLOOKUP(Scorekeeping!W123,'Standard Board Scores'!$R:$U,3,FALSE),VLOOKUP(Scorekeeping!W123,'Standard Board Scores'!$R:$U,4,FALSE)),"")),"")=0,"",IFERROR(IF(ISERROR(W123),"",IF(OR($D$9="Horizontal",$D$9="Single Letter"),INDEX('Current Board'!$B$2:$P$16,VLOOKUP(Scorekeeping!W123,'Standard Board Scores'!$R:$U,3,FALSE),VLOOKUP(Scorekeeping!W123,'Standard Board Scores'!$R:$U,4,FALSE)),"")),"")),"")</f>
        <v/>
      </c>
      <c r="X124" s="51" t="str">
        <f ca="1">IF(W124&lt;&gt;"",IF(IFERROR(IF(X123="","",IF(OR($D$9="Horizontal",$D$9="Single Letter"),INDEX('Current Board'!$B$2:$P$16,VLOOKUP(Scorekeeping!X123,'Standard Board Scores'!$R:$U,3,FALSE),VLOOKUP(Scorekeeping!X123,'Standard Board Scores'!$R:$U,4,FALSE)),"")),"")=0,"",IFERROR(IF(ISERROR(X123),"",IF(OR($D$9="Horizontal",$D$9="Single Letter"),INDEX('Current Board'!$B$2:$P$16,VLOOKUP(Scorekeeping!X123,'Standard Board Scores'!$R:$U,3,FALSE),VLOOKUP(Scorekeeping!X123,'Standard Board Scores'!$R:$U,4,FALSE)),"")),"")),"")</f>
        <v/>
      </c>
      <c r="Y124" s="51" t="str">
        <f ca="1">IF(X124&lt;&gt;"",IF(IFERROR(IF(Y123="","",IF(OR($D$9="Horizontal",$D$9="Single Letter"),INDEX('Current Board'!$B$2:$P$16,VLOOKUP(Scorekeeping!Y123,'Standard Board Scores'!$R:$U,3,FALSE),VLOOKUP(Scorekeeping!Y123,'Standard Board Scores'!$R:$U,4,FALSE)),"")),"")=0,"",IFERROR(IF(ISERROR(Y123),"",IF(OR($D$9="Horizontal",$D$9="Single Letter"),INDEX('Current Board'!$B$2:$P$16,VLOOKUP(Scorekeeping!Y123,'Standard Board Scores'!$R:$U,3,FALSE),VLOOKUP(Scorekeeping!Y123,'Standard Board Scores'!$R:$U,4,FALSE)),"")),"")),"")</f>
        <v/>
      </c>
      <c r="Z124" s="52"/>
      <c r="AA124" s="54"/>
    </row>
    <row r="125" spans="11:27">
      <c r="K125" s="51" t="str">
        <f ca="1">IFERROR(VLOOKUP(K124,'Tiles Remaining'!$A:$C,3,FALSE),"")</f>
        <v/>
      </c>
      <c r="L125" s="51" t="str">
        <f ca="1">IFERROR(VLOOKUP(L124,'Tiles Remaining'!$A:$C,3,FALSE),"")</f>
        <v/>
      </c>
      <c r="M125" s="51" t="str">
        <f ca="1">IFERROR(VLOOKUP(M124,'Tiles Remaining'!$A:$C,3,FALSE),"")</f>
        <v/>
      </c>
      <c r="N125" s="51" t="str">
        <f ca="1">IFERROR(VLOOKUP(N124,'Tiles Remaining'!$A:$C,3,FALSE),"")</f>
        <v/>
      </c>
      <c r="O125" s="51" t="str">
        <f ca="1">IFERROR(VLOOKUP(O124,'Tiles Remaining'!$A:$C,3,FALSE),"")</f>
        <v/>
      </c>
      <c r="P125" s="51" t="str">
        <f ca="1">IFERROR(VLOOKUP(P124,'Tiles Remaining'!$A:$C,3,FALSE),"")</f>
        <v/>
      </c>
      <c r="Q125" s="51" t="str">
        <f ca="1">IFERROR(VLOOKUP(Q124,'Tiles Remaining'!$A:$C,3,FALSE),"")</f>
        <v/>
      </c>
      <c r="R125" s="51" t="str">
        <f ca="1">IFERROR(VLOOKUP(R124,'Tiles Remaining'!$A:$C,3,FALSE),"")</f>
        <v/>
      </c>
      <c r="S125" s="51" t="str">
        <f ca="1">IFERROR(VLOOKUP(S124,'Tiles Remaining'!$A:$C,3,FALSE),"")</f>
        <v/>
      </c>
      <c r="T125" s="51" t="str">
        <f ca="1">IFERROR(VLOOKUP(T124,'Tiles Remaining'!$A:$C,3,FALSE),"")</f>
        <v/>
      </c>
      <c r="U125" s="51" t="str">
        <f ca="1">IFERROR(VLOOKUP(U124,'Tiles Remaining'!$A:$C,3,FALSE),"")</f>
        <v/>
      </c>
      <c r="V125" s="51" t="str">
        <f ca="1">IFERROR(VLOOKUP(V124,'Tiles Remaining'!$A:$C,3,FALSE),"")</f>
        <v/>
      </c>
      <c r="W125" s="51" t="str">
        <f ca="1">IFERROR(VLOOKUP(W124,'Tiles Remaining'!$A:$C,3,FALSE),"")</f>
        <v/>
      </c>
      <c r="X125" s="51" t="str">
        <f ca="1">IFERROR(VLOOKUP(X124,'Tiles Remaining'!$A:$C,3,FALSE),"")</f>
        <v/>
      </c>
      <c r="Y125" s="51" t="str">
        <f ca="1">IFERROR(VLOOKUP(Y124,'Tiles Remaining'!$A:$C,3,FALSE),"")</f>
        <v/>
      </c>
      <c r="Z125" s="53">
        <f ca="1">SUM(K125:Y125)</f>
        <v>0</v>
      </c>
      <c r="AA125" s="54"/>
    </row>
    <row r="126" spans="11:27">
      <c r="K126" s="51"/>
      <c r="L126" s="50" t="s">
        <v>408</v>
      </c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2"/>
      <c r="AA126" s="54"/>
    </row>
    <row r="127" spans="11:27">
      <c r="K127" s="51"/>
      <c r="L127" s="51">
        <v>1</v>
      </c>
      <c r="M127" s="51">
        <v>2</v>
      </c>
      <c r="N127" s="51">
        <v>3</v>
      </c>
      <c r="O127" s="51">
        <v>4</v>
      </c>
      <c r="P127" s="51">
        <v>5</v>
      </c>
      <c r="Q127" s="51">
        <v>6</v>
      </c>
      <c r="R127" s="51">
        <v>7</v>
      </c>
      <c r="S127" s="51">
        <v>8</v>
      </c>
      <c r="T127" s="51">
        <v>9</v>
      </c>
      <c r="U127" s="51">
        <v>10</v>
      </c>
      <c r="V127" s="51">
        <v>11</v>
      </c>
      <c r="W127" s="51">
        <v>12</v>
      </c>
      <c r="X127" s="51">
        <v>13</v>
      </c>
      <c r="Y127" s="51">
        <v>14</v>
      </c>
      <c r="Z127" s="52"/>
      <c r="AA127" s="54"/>
    </row>
    <row r="128" spans="11:27">
      <c r="K128" s="51" t="str">
        <f ca="1">J26</f>
        <v/>
      </c>
      <c r="L128" s="51" t="str">
        <f ca="1">IF(AND(K128&lt;&gt;"",REPLACE(K128,1,1,"")&lt;&gt;"2",REPLACE(K128,1,1,"")&lt;&gt;"1"),CONCATENATE(LEFT(K128),VALUE(REPLACE(K128,1,1,""))-1),"")</f>
        <v/>
      </c>
      <c r="M128" s="51" t="str">
        <f t="shared" ref="M128:Y128" ca="1" si="59">IF(AND(L128&lt;&gt;"",REPLACE(L128,1,1,"")&lt;&gt;"2",REPLACE(L128,1,1,"")&lt;&gt;"1"),CONCATENATE(LEFT(L128),VALUE(REPLACE(L128,1,1,""))-1),"")</f>
        <v/>
      </c>
      <c r="N128" s="51" t="str">
        <f t="shared" ca="1" si="59"/>
        <v/>
      </c>
      <c r="O128" s="51" t="str">
        <f t="shared" ca="1" si="59"/>
        <v/>
      </c>
      <c r="P128" s="51" t="str">
        <f t="shared" ca="1" si="59"/>
        <v/>
      </c>
      <c r="Q128" s="51" t="str">
        <f t="shared" ca="1" si="59"/>
        <v/>
      </c>
      <c r="R128" s="51" t="str">
        <f t="shared" ca="1" si="59"/>
        <v/>
      </c>
      <c r="S128" s="51" t="str">
        <f t="shared" ca="1" si="59"/>
        <v/>
      </c>
      <c r="T128" s="51" t="str">
        <f t="shared" ca="1" si="59"/>
        <v/>
      </c>
      <c r="U128" s="51" t="str">
        <f t="shared" ca="1" si="59"/>
        <v/>
      </c>
      <c r="V128" s="51" t="str">
        <f t="shared" ca="1" si="59"/>
        <v/>
      </c>
      <c r="W128" s="51" t="str">
        <f t="shared" ca="1" si="59"/>
        <v/>
      </c>
      <c r="X128" s="51" t="str">
        <f t="shared" ca="1" si="59"/>
        <v/>
      </c>
      <c r="Y128" s="51" t="str">
        <f t="shared" ca="1" si="59"/>
        <v/>
      </c>
      <c r="Z128" s="52"/>
      <c r="AA128" s="54"/>
    </row>
    <row r="129" spans="11:27">
      <c r="K129" s="51" t="str">
        <f ca="1">IF(IFERROR(IF(K128="","",IF(OR($D$9="Horizontal",$D$9="Single Letter"),INDEX('Current Board'!$B$2:$P$16,VLOOKUP(Scorekeeping!K128,'Standard Board Scores'!$R:$U,3,FALSE),VLOOKUP(Scorekeeping!K128,'Standard Board Scores'!$R:$U,4,FALSE)),"")),"")=0,"",IFERROR(IF(ISERROR(K128),"",IF(OR($D$9="Horizontal",$D$9="Single Letter"),INDEX('Current Board'!$B$2:$P$16,VLOOKUP(Scorekeeping!K128,'Standard Board Scores'!$R:$U,3,FALSE),VLOOKUP(Scorekeeping!K128,'Standard Board Scores'!$R:$U,4,FALSE)),"")),""))</f>
        <v/>
      </c>
      <c r="L129" s="51" t="str">
        <f ca="1">IF(K129&lt;&gt;"",IF(IFERROR(IF(L128="","",IF(OR($D$9="Horizontal",$D$9="Single Letter"),INDEX('Current Board'!$B$2:$P$16,VLOOKUP(Scorekeeping!L128,'Standard Board Scores'!$R:$U,3,FALSE),VLOOKUP(Scorekeeping!L128,'Standard Board Scores'!$R:$U,4,FALSE)),"")),"")=0,"",IFERROR(IF(ISERROR(L128),"",IF(OR($D$9="Horizontal",$D$9="Single Letter"),INDEX('Current Board'!$B$2:$P$16,VLOOKUP(Scorekeeping!L128,'Standard Board Scores'!$R:$U,3,FALSE),VLOOKUP(Scorekeeping!L128,'Standard Board Scores'!$R:$U,4,FALSE)),"")),"")),"")</f>
        <v/>
      </c>
      <c r="M129" s="51" t="str">
        <f ca="1">IF(L129&lt;&gt;"",IF(IFERROR(IF(M128="","",IF(OR($D$9="Horizontal",$D$9="Single Letter"),INDEX('Current Board'!$B$2:$P$16,VLOOKUP(Scorekeeping!M128,'Standard Board Scores'!$R:$U,3,FALSE),VLOOKUP(Scorekeeping!M128,'Standard Board Scores'!$R:$U,4,FALSE)),"")),"")=0,"",IFERROR(IF(ISERROR(M128),"",IF(OR($D$9="Horizontal",$D$9="Single Letter"),INDEX('Current Board'!$B$2:$P$16,VLOOKUP(Scorekeeping!M128,'Standard Board Scores'!$R:$U,3,FALSE),VLOOKUP(Scorekeeping!M128,'Standard Board Scores'!$R:$U,4,FALSE)),"")),"")),"")</f>
        <v/>
      </c>
      <c r="N129" s="51" t="str">
        <f ca="1">IF(M129&lt;&gt;"",IF(IFERROR(IF(N128="","",IF(OR($D$9="Horizontal",$D$9="Single Letter"),INDEX('Current Board'!$B$2:$P$16,VLOOKUP(Scorekeeping!N128,'Standard Board Scores'!$R:$U,3,FALSE),VLOOKUP(Scorekeeping!N128,'Standard Board Scores'!$R:$U,4,FALSE)),"")),"")=0,"",IFERROR(IF(ISERROR(N128),"",IF(OR($D$9="Horizontal",$D$9="Single Letter"),INDEX('Current Board'!$B$2:$P$16,VLOOKUP(Scorekeeping!N128,'Standard Board Scores'!$R:$U,3,FALSE),VLOOKUP(Scorekeeping!N128,'Standard Board Scores'!$R:$U,4,FALSE)),"")),"")),"")</f>
        <v/>
      </c>
      <c r="O129" s="51" t="str">
        <f ca="1">IF(N129&lt;&gt;"",IF(IFERROR(IF(O128="","",IF(OR($D$9="Horizontal",$D$9="Single Letter"),INDEX('Current Board'!$B$2:$P$16,VLOOKUP(Scorekeeping!O128,'Standard Board Scores'!$R:$U,3,FALSE),VLOOKUP(Scorekeeping!O128,'Standard Board Scores'!$R:$U,4,FALSE)),"")),"")=0,"",IFERROR(IF(ISERROR(O128),"",IF(OR($D$9="Horizontal",$D$9="Single Letter"),INDEX('Current Board'!$B$2:$P$16,VLOOKUP(Scorekeeping!O128,'Standard Board Scores'!$R:$U,3,FALSE),VLOOKUP(Scorekeeping!O128,'Standard Board Scores'!$R:$U,4,FALSE)),"")),"")),"")</f>
        <v/>
      </c>
      <c r="P129" s="51" t="str">
        <f ca="1">IF(O129&lt;&gt;"",IF(IFERROR(IF(P128="","",IF(OR($D$9="Horizontal",$D$9="Single Letter"),INDEX('Current Board'!$B$2:$P$16,VLOOKUP(Scorekeeping!P128,'Standard Board Scores'!$R:$U,3,FALSE),VLOOKUP(Scorekeeping!P128,'Standard Board Scores'!$R:$U,4,FALSE)),"")),"")=0,"",IFERROR(IF(ISERROR(P128),"",IF(OR($D$9="Horizontal",$D$9="Single Letter"),INDEX('Current Board'!$B$2:$P$16,VLOOKUP(Scorekeeping!P128,'Standard Board Scores'!$R:$U,3,FALSE),VLOOKUP(Scorekeeping!P128,'Standard Board Scores'!$R:$U,4,FALSE)),"")),"")),"")</f>
        <v/>
      </c>
      <c r="Q129" s="51" t="str">
        <f ca="1">IF(P129&lt;&gt;"",IF(IFERROR(IF(Q128="","",IF(OR($D$9="Horizontal",$D$9="Single Letter"),INDEX('Current Board'!$B$2:$P$16,VLOOKUP(Scorekeeping!Q128,'Standard Board Scores'!$R:$U,3,FALSE),VLOOKUP(Scorekeeping!Q128,'Standard Board Scores'!$R:$U,4,FALSE)),"")),"")=0,"",IFERROR(IF(ISERROR(Q128),"",IF(OR($D$9="Horizontal",$D$9="Single Letter"),INDEX('Current Board'!$B$2:$P$16,VLOOKUP(Scorekeeping!Q128,'Standard Board Scores'!$R:$U,3,FALSE),VLOOKUP(Scorekeeping!Q128,'Standard Board Scores'!$R:$U,4,FALSE)),"")),"")),"")</f>
        <v/>
      </c>
      <c r="R129" s="51" t="str">
        <f ca="1">IF(Q129&lt;&gt;"",IF(IFERROR(IF(R128="","",IF(OR($D$9="Horizontal",$D$9="Single Letter"),INDEX('Current Board'!$B$2:$P$16,VLOOKUP(Scorekeeping!R128,'Standard Board Scores'!$R:$U,3,FALSE),VLOOKUP(Scorekeeping!R128,'Standard Board Scores'!$R:$U,4,FALSE)),"")),"")=0,"",IFERROR(IF(ISERROR(R128),"",IF(OR($D$9="Horizontal",$D$9="Single Letter"),INDEX('Current Board'!$B$2:$P$16,VLOOKUP(Scorekeeping!R128,'Standard Board Scores'!$R:$U,3,FALSE),VLOOKUP(Scorekeeping!R128,'Standard Board Scores'!$R:$U,4,FALSE)),"")),"")),"")</f>
        <v/>
      </c>
      <c r="S129" s="51" t="str">
        <f ca="1">IF(R129&lt;&gt;"",IF(IFERROR(IF(S128="","",IF(OR($D$9="Horizontal",$D$9="Single Letter"),INDEX('Current Board'!$B$2:$P$16,VLOOKUP(Scorekeeping!S128,'Standard Board Scores'!$R:$U,3,FALSE),VLOOKUP(Scorekeeping!S128,'Standard Board Scores'!$R:$U,4,FALSE)),"")),"")=0,"",IFERROR(IF(ISERROR(S128),"",IF(OR($D$9="Horizontal",$D$9="Single Letter"),INDEX('Current Board'!$B$2:$P$16,VLOOKUP(Scorekeeping!S128,'Standard Board Scores'!$R:$U,3,FALSE),VLOOKUP(Scorekeeping!S128,'Standard Board Scores'!$R:$U,4,FALSE)),"")),"")),"")</f>
        <v/>
      </c>
      <c r="T129" s="51" t="str">
        <f ca="1">IF(S129&lt;&gt;"",IF(IFERROR(IF(T128="","",IF(OR($D$9="Horizontal",$D$9="Single Letter"),INDEX('Current Board'!$B$2:$P$16,VLOOKUP(Scorekeeping!T128,'Standard Board Scores'!$R:$U,3,FALSE),VLOOKUP(Scorekeeping!T128,'Standard Board Scores'!$R:$U,4,FALSE)),"")),"")=0,"",IFERROR(IF(ISERROR(T128),"",IF(OR($D$9="Horizontal",$D$9="Single Letter"),INDEX('Current Board'!$B$2:$P$16,VLOOKUP(Scorekeeping!T128,'Standard Board Scores'!$R:$U,3,FALSE),VLOOKUP(Scorekeeping!T128,'Standard Board Scores'!$R:$U,4,FALSE)),"")),"")),"")</f>
        <v/>
      </c>
      <c r="U129" s="51" t="str">
        <f ca="1">IF(T129&lt;&gt;"",IF(IFERROR(IF(U128="","",IF(OR($D$9="Horizontal",$D$9="Single Letter"),INDEX('Current Board'!$B$2:$P$16,VLOOKUP(Scorekeeping!U128,'Standard Board Scores'!$R:$U,3,FALSE),VLOOKUP(Scorekeeping!U128,'Standard Board Scores'!$R:$U,4,FALSE)),"")),"")=0,"",IFERROR(IF(ISERROR(U128),"",IF(OR($D$9="Horizontal",$D$9="Single Letter"),INDEX('Current Board'!$B$2:$P$16,VLOOKUP(Scorekeeping!U128,'Standard Board Scores'!$R:$U,3,FALSE),VLOOKUP(Scorekeeping!U128,'Standard Board Scores'!$R:$U,4,FALSE)),"")),"")),"")</f>
        <v/>
      </c>
      <c r="V129" s="51" t="str">
        <f ca="1">IF(U129&lt;&gt;"",IF(IFERROR(IF(V128="","",IF(OR($D$9="Horizontal",$D$9="Single Letter"),INDEX('Current Board'!$B$2:$P$16,VLOOKUP(Scorekeeping!V128,'Standard Board Scores'!$R:$U,3,FALSE),VLOOKUP(Scorekeeping!V128,'Standard Board Scores'!$R:$U,4,FALSE)),"")),"")=0,"",IFERROR(IF(ISERROR(V128),"",IF(OR($D$9="Horizontal",$D$9="Single Letter"),INDEX('Current Board'!$B$2:$P$16,VLOOKUP(Scorekeeping!V128,'Standard Board Scores'!$R:$U,3,FALSE),VLOOKUP(Scorekeeping!V128,'Standard Board Scores'!$R:$U,4,FALSE)),"")),"")),"")</f>
        <v/>
      </c>
      <c r="W129" s="51" t="str">
        <f ca="1">IF(V129&lt;&gt;"",IF(IFERROR(IF(W128="","",IF(OR($D$9="Horizontal",$D$9="Single Letter"),INDEX('Current Board'!$B$2:$P$16,VLOOKUP(Scorekeeping!W128,'Standard Board Scores'!$R:$U,3,FALSE),VLOOKUP(Scorekeeping!W128,'Standard Board Scores'!$R:$U,4,FALSE)),"")),"")=0,"",IFERROR(IF(ISERROR(W128),"",IF(OR($D$9="Horizontal",$D$9="Single Letter"),INDEX('Current Board'!$B$2:$P$16,VLOOKUP(Scorekeeping!W128,'Standard Board Scores'!$R:$U,3,FALSE),VLOOKUP(Scorekeeping!W128,'Standard Board Scores'!$R:$U,4,FALSE)),"")),"")),"")</f>
        <v/>
      </c>
      <c r="X129" s="51" t="str">
        <f ca="1">IF(W129&lt;&gt;"",IF(IFERROR(IF(X128="","",IF(OR($D$9="Horizontal",$D$9="Single Letter"),INDEX('Current Board'!$B$2:$P$16,VLOOKUP(Scorekeeping!X128,'Standard Board Scores'!$R:$U,3,FALSE),VLOOKUP(Scorekeeping!X128,'Standard Board Scores'!$R:$U,4,FALSE)),"")),"")=0,"",IFERROR(IF(ISERROR(X128),"",IF(OR($D$9="Horizontal",$D$9="Single Letter"),INDEX('Current Board'!$B$2:$P$16,VLOOKUP(Scorekeeping!X128,'Standard Board Scores'!$R:$U,3,FALSE),VLOOKUP(Scorekeeping!X128,'Standard Board Scores'!$R:$U,4,FALSE)),"")),"")),"")</f>
        <v/>
      </c>
      <c r="Y129" s="51" t="str">
        <f ca="1">IF(X129&lt;&gt;"",IF(IFERROR(IF(Y128="","",IF(OR($D$9="Horizontal",$D$9="Single Letter"),INDEX('Current Board'!$B$2:$P$16,VLOOKUP(Scorekeeping!Y128,'Standard Board Scores'!$R:$U,3,FALSE),VLOOKUP(Scorekeeping!Y128,'Standard Board Scores'!$R:$U,4,FALSE)),"")),"")=0,"",IFERROR(IF(ISERROR(Y128),"",IF(OR($D$9="Horizontal",$D$9="Single Letter"),INDEX('Current Board'!$B$2:$P$16,VLOOKUP(Scorekeeping!Y128,'Standard Board Scores'!$R:$U,3,FALSE),VLOOKUP(Scorekeeping!Y128,'Standard Board Scores'!$R:$U,4,FALSE)),"")),"")),"")</f>
        <v/>
      </c>
      <c r="Z129" s="52"/>
      <c r="AA129" s="54"/>
    </row>
    <row r="130" spans="11:27">
      <c r="K130" s="51" t="str">
        <f ca="1">IFERROR(VLOOKUP(K129,'Tiles Remaining'!$A:$C,3,FALSE),"")</f>
        <v/>
      </c>
      <c r="L130" s="51" t="str">
        <f ca="1">IFERROR(VLOOKUP(L129,'Tiles Remaining'!$A:$C,3,FALSE),"")</f>
        <v/>
      </c>
      <c r="M130" s="51" t="str">
        <f ca="1">IFERROR(VLOOKUP(M129,'Tiles Remaining'!$A:$C,3,FALSE),"")</f>
        <v/>
      </c>
      <c r="N130" s="51" t="str">
        <f ca="1">IFERROR(VLOOKUP(N129,'Tiles Remaining'!$A:$C,3,FALSE),"")</f>
        <v/>
      </c>
      <c r="O130" s="51" t="str">
        <f ca="1">IFERROR(VLOOKUP(O129,'Tiles Remaining'!$A:$C,3,FALSE),"")</f>
        <v/>
      </c>
      <c r="P130" s="51" t="str">
        <f ca="1">IFERROR(VLOOKUP(P129,'Tiles Remaining'!$A:$C,3,FALSE),"")</f>
        <v/>
      </c>
      <c r="Q130" s="51" t="str">
        <f ca="1">IFERROR(VLOOKUP(Q129,'Tiles Remaining'!$A:$C,3,FALSE),"")</f>
        <v/>
      </c>
      <c r="R130" s="51" t="str">
        <f ca="1">IFERROR(VLOOKUP(R129,'Tiles Remaining'!$A:$C,3,FALSE),"")</f>
        <v/>
      </c>
      <c r="S130" s="51" t="str">
        <f ca="1">IFERROR(VLOOKUP(S129,'Tiles Remaining'!$A:$C,3,FALSE),"")</f>
        <v/>
      </c>
      <c r="T130" s="51" t="str">
        <f ca="1">IFERROR(VLOOKUP(T129,'Tiles Remaining'!$A:$C,3,FALSE),"")</f>
        <v/>
      </c>
      <c r="U130" s="51" t="str">
        <f ca="1">IFERROR(VLOOKUP(U129,'Tiles Remaining'!$A:$C,3,FALSE),"")</f>
        <v/>
      </c>
      <c r="V130" s="51" t="str">
        <f ca="1">IFERROR(VLOOKUP(V129,'Tiles Remaining'!$A:$C,3,FALSE),"")</f>
        <v/>
      </c>
      <c r="W130" s="51" t="str">
        <f ca="1">IFERROR(VLOOKUP(W129,'Tiles Remaining'!$A:$C,3,FALSE),"")</f>
        <v/>
      </c>
      <c r="X130" s="51" t="str">
        <f ca="1">IFERROR(VLOOKUP(X129,'Tiles Remaining'!$A:$C,3,FALSE),"")</f>
        <v/>
      </c>
      <c r="Y130" s="51" t="str">
        <f ca="1">IFERROR(VLOOKUP(Y129,'Tiles Remaining'!$A:$C,3,FALSE),"")</f>
        <v/>
      </c>
      <c r="Z130" s="53">
        <f ca="1">SUM(K130:Y130)</f>
        <v>0</v>
      </c>
      <c r="AA130" s="54"/>
    </row>
    <row r="131" spans="11:27">
      <c r="K131" s="51"/>
      <c r="L131" s="50" t="s">
        <v>409</v>
      </c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2"/>
      <c r="AA131" s="54"/>
    </row>
    <row r="132" spans="11:27">
      <c r="K132" s="51"/>
      <c r="L132" s="51">
        <v>1</v>
      </c>
      <c r="M132" s="51">
        <v>2</v>
      </c>
      <c r="N132" s="51">
        <v>3</v>
      </c>
      <c r="O132" s="51">
        <v>4</v>
      </c>
      <c r="P132" s="51">
        <v>5</v>
      </c>
      <c r="Q132" s="51">
        <v>6</v>
      </c>
      <c r="R132" s="51">
        <v>7</v>
      </c>
      <c r="S132" s="51">
        <v>8</v>
      </c>
      <c r="T132" s="51">
        <v>9</v>
      </c>
      <c r="U132" s="51">
        <v>10</v>
      </c>
      <c r="V132" s="51">
        <v>11</v>
      </c>
      <c r="W132" s="51">
        <v>12</v>
      </c>
      <c r="X132" s="51">
        <v>13</v>
      </c>
      <c r="Y132" s="51">
        <v>14</v>
      </c>
      <c r="Z132" s="52"/>
      <c r="AA132" s="54"/>
    </row>
    <row r="133" spans="11:27">
      <c r="K133" s="51" t="str">
        <f ca="1">D28</f>
        <v/>
      </c>
      <c r="L133" s="51" t="str">
        <f ca="1">IF(AND(K133&lt;&gt;"",REPLACE(K133,1,1,"")&lt;&gt;"16",REPLACE(K133,1,1,"")&lt;&gt;"17"),CONCATENATE(LEFT(K133),VALUE(REPLACE(K133,1,1,""))+1),"")</f>
        <v/>
      </c>
      <c r="M133" s="51" t="str">
        <f t="shared" ref="M133:Y133" ca="1" si="60">IF(AND(L133&lt;&gt;"",REPLACE(L133,1,1,"")&lt;&gt;"16",REPLACE(L133,1,1,"")&lt;&gt;"17"),CONCATENATE(LEFT(L133),VALUE(REPLACE(L133,1,1,""))+1),"")</f>
        <v/>
      </c>
      <c r="N133" s="51" t="str">
        <f t="shared" ca="1" si="60"/>
        <v/>
      </c>
      <c r="O133" s="51" t="str">
        <f t="shared" ca="1" si="60"/>
        <v/>
      </c>
      <c r="P133" s="51" t="str">
        <f t="shared" ca="1" si="60"/>
        <v/>
      </c>
      <c r="Q133" s="51" t="str">
        <f t="shared" ca="1" si="60"/>
        <v/>
      </c>
      <c r="R133" s="51" t="str">
        <f t="shared" ca="1" si="60"/>
        <v/>
      </c>
      <c r="S133" s="51" t="str">
        <f t="shared" ca="1" si="60"/>
        <v/>
      </c>
      <c r="T133" s="51" t="str">
        <f t="shared" ca="1" si="60"/>
        <v/>
      </c>
      <c r="U133" s="51" t="str">
        <f t="shared" ca="1" si="60"/>
        <v/>
      </c>
      <c r="V133" s="51" t="str">
        <f t="shared" ca="1" si="60"/>
        <v/>
      </c>
      <c r="W133" s="51" t="str">
        <f t="shared" ca="1" si="60"/>
        <v/>
      </c>
      <c r="X133" s="51" t="str">
        <f t="shared" ca="1" si="60"/>
        <v/>
      </c>
      <c r="Y133" s="51" t="str">
        <f t="shared" ca="1" si="60"/>
        <v/>
      </c>
      <c r="Z133" s="52"/>
      <c r="AA133" s="54"/>
    </row>
    <row r="134" spans="11:27">
      <c r="K134" s="51" t="str">
        <f ca="1">IF(IFERROR(IF(K133="","",IF(OR($D$9="Horizontal",$D$9="Single Letter"),INDEX('Current Board'!$B$2:$P$16,VLOOKUP(Scorekeeping!K133,'Standard Board Scores'!$R:$U,3,FALSE),VLOOKUP(Scorekeeping!K133,'Standard Board Scores'!$R:$U,4,FALSE)),"")),"")=0,"",IFERROR(IF(ISERROR(K133),"",IF(OR($D$9="Horizontal",$D$9="Single Letter"),INDEX('Current Board'!$B$2:$P$16,VLOOKUP(Scorekeeping!K133,'Standard Board Scores'!$R:$U,3,FALSE),VLOOKUP(Scorekeeping!K133,'Standard Board Scores'!$R:$U,4,FALSE)),"")),""))</f>
        <v/>
      </c>
      <c r="L134" s="51" t="str">
        <f ca="1">IF(K134&lt;&gt;"",IF(IFERROR(IF(L133="","",IF(OR($D$9="Horizontal",$D$9="Single Letter"),INDEX('Current Board'!$B$2:$P$16,VLOOKUP(Scorekeeping!L133,'Standard Board Scores'!$R:$U,3,FALSE),VLOOKUP(Scorekeeping!L133,'Standard Board Scores'!$R:$U,4,FALSE)),"")),"")=0,"",IFERROR(IF(ISERROR(L133),"",IF(OR($D$9="Horizontal",$D$9="Single Letter"),INDEX('Current Board'!$B$2:$P$16,VLOOKUP(Scorekeeping!L133,'Standard Board Scores'!$R:$U,3,FALSE),VLOOKUP(Scorekeeping!L133,'Standard Board Scores'!$R:$U,4,FALSE)),"")),"")),"")</f>
        <v/>
      </c>
      <c r="M134" s="51" t="str">
        <f ca="1">IF(L134&lt;&gt;"",IF(IFERROR(IF(M133="","",IF(OR($D$9="Horizontal",$D$9="Single Letter"),INDEX('Current Board'!$B$2:$P$16,VLOOKUP(Scorekeeping!M133,'Standard Board Scores'!$R:$U,3,FALSE),VLOOKUP(Scorekeeping!M133,'Standard Board Scores'!$R:$U,4,FALSE)),"")),"")=0,"",IFERROR(IF(ISERROR(M133),"",IF(OR($D$9="Horizontal",$D$9="Single Letter"),INDEX('Current Board'!$B$2:$P$16,VLOOKUP(Scorekeeping!M133,'Standard Board Scores'!$R:$U,3,FALSE),VLOOKUP(Scorekeeping!M133,'Standard Board Scores'!$R:$U,4,FALSE)),"")),"")),"")</f>
        <v/>
      </c>
      <c r="N134" s="51" t="str">
        <f ca="1">IF(M134&lt;&gt;"",IF(IFERROR(IF(N133="","",IF(OR($D$9="Horizontal",$D$9="Single Letter"),INDEX('Current Board'!$B$2:$P$16,VLOOKUP(Scorekeeping!N133,'Standard Board Scores'!$R:$U,3,FALSE),VLOOKUP(Scorekeeping!N133,'Standard Board Scores'!$R:$U,4,FALSE)),"")),"")=0,"",IFERROR(IF(ISERROR(N133),"",IF(OR($D$9="Horizontal",$D$9="Single Letter"),INDEX('Current Board'!$B$2:$P$16,VLOOKUP(Scorekeeping!N133,'Standard Board Scores'!$R:$U,3,FALSE),VLOOKUP(Scorekeeping!N133,'Standard Board Scores'!$R:$U,4,FALSE)),"")),"")),"")</f>
        <v/>
      </c>
      <c r="O134" s="51" t="str">
        <f ca="1">IF(N134&lt;&gt;"",IF(IFERROR(IF(O133="","",IF(OR($D$9="Horizontal",$D$9="Single Letter"),INDEX('Current Board'!$B$2:$P$16,VLOOKUP(Scorekeeping!O133,'Standard Board Scores'!$R:$U,3,FALSE),VLOOKUP(Scorekeeping!O133,'Standard Board Scores'!$R:$U,4,FALSE)),"")),"")=0,"",IFERROR(IF(ISERROR(O133),"",IF(OR($D$9="Horizontal",$D$9="Single Letter"),INDEX('Current Board'!$B$2:$P$16,VLOOKUP(Scorekeeping!O133,'Standard Board Scores'!$R:$U,3,FALSE),VLOOKUP(Scorekeeping!O133,'Standard Board Scores'!$R:$U,4,FALSE)),"")),"")),"")</f>
        <v/>
      </c>
      <c r="P134" s="51" t="str">
        <f ca="1">IF(O134&lt;&gt;"",IF(IFERROR(IF(P133="","",IF(OR($D$9="Horizontal",$D$9="Single Letter"),INDEX('Current Board'!$B$2:$P$16,VLOOKUP(Scorekeeping!P133,'Standard Board Scores'!$R:$U,3,FALSE),VLOOKUP(Scorekeeping!P133,'Standard Board Scores'!$R:$U,4,FALSE)),"")),"")=0,"",IFERROR(IF(ISERROR(P133),"",IF(OR($D$9="Horizontal",$D$9="Single Letter"),INDEX('Current Board'!$B$2:$P$16,VLOOKUP(Scorekeeping!P133,'Standard Board Scores'!$R:$U,3,FALSE),VLOOKUP(Scorekeeping!P133,'Standard Board Scores'!$R:$U,4,FALSE)),"")),"")),"")</f>
        <v/>
      </c>
      <c r="Q134" s="51" t="str">
        <f ca="1">IF(P134&lt;&gt;"",IF(IFERROR(IF(Q133="","",IF(OR($D$9="Horizontal",$D$9="Single Letter"),INDEX('Current Board'!$B$2:$P$16,VLOOKUP(Scorekeeping!Q133,'Standard Board Scores'!$R:$U,3,FALSE),VLOOKUP(Scorekeeping!Q133,'Standard Board Scores'!$R:$U,4,FALSE)),"")),"")=0,"",IFERROR(IF(ISERROR(Q133),"",IF(OR($D$9="Horizontal",$D$9="Single Letter"),INDEX('Current Board'!$B$2:$P$16,VLOOKUP(Scorekeeping!Q133,'Standard Board Scores'!$R:$U,3,FALSE),VLOOKUP(Scorekeeping!Q133,'Standard Board Scores'!$R:$U,4,FALSE)),"")),"")),"")</f>
        <v/>
      </c>
      <c r="R134" s="51" t="str">
        <f ca="1">IF(Q134&lt;&gt;"",IF(IFERROR(IF(R133="","",IF(OR($D$9="Horizontal",$D$9="Single Letter"),INDEX('Current Board'!$B$2:$P$16,VLOOKUP(Scorekeeping!R133,'Standard Board Scores'!$R:$U,3,FALSE),VLOOKUP(Scorekeeping!R133,'Standard Board Scores'!$R:$U,4,FALSE)),"")),"")=0,"",IFERROR(IF(ISERROR(R133),"",IF(OR($D$9="Horizontal",$D$9="Single Letter"),INDEX('Current Board'!$B$2:$P$16,VLOOKUP(Scorekeeping!R133,'Standard Board Scores'!$R:$U,3,FALSE),VLOOKUP(Scorekeeping!R133,'Standard Board Scores'!$R:$U,4,FALSE)),"")),"")),"")</f>
        <v/>
      </c>
      <c r="S134" s="51" t="str">
        <f ca="1">IF(R134&lt;&gt;"",IF(IFERROR(IF(S133="","",IF(OR($D$9="Horizontal",$D$9="Single Letter"),INDEX('Current Board'!$B$2:$P$16,VLOOKUP(Scorekeeping!S133,'Standard Board Scores'!$R:$U,3,FALSE),VLOOKUP(Scorekeeping!S133,'Standard Board Scores'!$R:$U,4,FALSE)),"")),"")=0,"",IFERROR(IF(ISERROR(S133),"",IF(OR($D$9="Horizontal",$D$9="Single Letter"),INDEX('Current Board'!$B$2:$P$16,VLOOKUP(Scorekeeping!S133,'Standard Board Scores'!$R:$U,3,FALSE),VLOOKUP(Scorekeeping!S133,'Standard Board Scores'!$R:$U,4,FALSE)),"")),"")),"")</f>
        <v/>
      </c>
      <c r="T134" s="51" t="str">
        <f ca="1">IF(S134&lt;&gt;"",IF(IFERROR(IF(T133="","",IF(OR($D$9="Horizontal",$D$9="Single Letter"),INDEX('Current Board'!$B$2:$P$16,VLOOKUP(Scorekeeping!T133,'Standard Board Scores'!$R:$U,3,FALSE),VLOOKUP(Scorekeeping!T133,'Standard Board Scores'!$R:$U,4,FALSE)),"")),"")=0,"",IFERROR(IF(ISERROR(T133),"",IF(OR($D$9="Horizontal",$D$9="Single Letter"),INDEX('Current Board'!$B$2:$P$16,VLOOKUP(Scorekeeping!T133,'Standard Board Scores'!$R:$U,3,FALSE),VLOOKUP(Scorekeeping!T133,'Standard Board Scores'!$R:$U,4,FALSE)),"")),"")),"")</f>
        <v/>
      </c>
      <c r="U134" s="51" t="str">
        <f ca="1">IF(T134&lt;&gt;"",IF(IFERROR(IF(U133="","",IF(OR($D$9="Horizontal",$D$9="Single Letter"),INDEX('Current Board'!$B$2:$P$16,VLOOKUP(Scorekeeping!U133,'Standard Board Scores'!$R:$U,3,FALSE),VLOOKUP(Scorekeeping!U133,'Standard Board Scores'!$R:$U,4,FALSE)),"")),"")=0,"",IFERROR(IF(ISERROR(U133),"",IF(OR($D$9="Horizontal",$D$9="Single Letter"),INDEX('Current Board'!$B$2:$P$16,VLOOKUP(Scorekeeping!U133,'Standard Board Scores'!$R:$U,3,FALSE),VLOOKUP(Scorekeeping!U133,'Standard Board Scores'!$R:$U,4,FALSE)),"")),"")),"")</f>
        <v/>
      </c>
      <c r="V134" s="51" t="str">
        <f ca="1">IF(U134&lt;&gt;"",IF(IFERROR(IF(V133="","",IF(OR($D$9="Horizontal",$D$9="Single Letter"),INDEX('Current Board'!$B$2:$P$16,VLOOKUP(Scorekeeping!V133,'Standard Board Scores'!$R:$U,3,FALSE),VLOOKUP(Scorekeeping!V133,'Standard Board Scores'!$R:$U,4,FALSE)),"")),"")=0,"",IFERROR(IF(ISERROR(V133),"",IF(OR($D$9="Horizontal",$D$9="Single Letter"),INDEX('Current Board'!$B$2:$P$16,VLOOKUP(Scorekeeping!V133,'Standard Board Scores'!$R:$U,3,FALSE),VLOOKUP(Scorekeeping!V133,'Standard Board Scores'!$R:$U,4,FALSE)),"")),"")),"")</f>
        <v/>
      </c>
      <c r="W134" s="51" t="str">
        <f ca="1">IF(V134&lt;&gt;"",IF(IFERROR(IF(W133="","",IF(OR($D$9="Horizontal",$D$9="Single Letter"),INDEX('Current Board'!$B$2:$P$16,VLOOKUP(Scorekeeping!W133,'Standard Board Scores'!$R:$U,3,FALSE),VLOOKUP(Scorekeeping!W133,'Standard Board Scores'!$R:$U,4,FALSE)),"")),"")=0,"",IFERROR(IF(ISERROR(W133),"",IF(OR($D$9="Horizontal",$D$9="Single Letter"),INDEX('Current Board'!$B$2:$P$16,VLOOKUP(Scorekeeping!W133,'Standard Board Scores'!$R:$U,3,FALSE),VLOOKUP(Scorekeeping!W133,'Standard Board Scores'!$R:$U,4,FALSE)),"")),"")),"")</f>
        <v/>
      </c>
      <c r="X134" s="51" t="str">
        <f ca="1">IF(W134&lt;&gt;"",IF(IFERROR(IF(X133="","",IF(OR($D$9="Horizontal",$D$9="Single Letter"),INDEX('Current Board'!$B$2:$P$16,VLOOKUP(Scorekeeping!X133,'Standard Board Scores'!$R:$U,3,FALSE),VLOOKUP(Scorekeeping!X133,'Standard Board Scores'!$R:$U,4,FALSE)),"")),"")=0,"",IFERROR(IF(ISERROR(X133),"",IF(OR($D$9="Horizontal",$D$9="Single Letter"),INDEX('Current Board'!$B$2:$P$16,VLOOKUP(Scorekeeping!X133,'Standard Board Scores'!$R:$U,3,FALSE),VLOOKUP(Scorekeeping!X133,'Standard Board Scores'!$R:$U,4,FALSE)),"")),"")),"")</f>
        <v/>
      </c>
      <c r="Y134" s="51" t="str">
        <f ca="1">IF(X134&lt;&gt;"",IF(IFERROR(IF(Y133="","",IF(OR($D$9="Horizontal",$D$9="Single Letter"),INDEX('Current Board'!$B$2:$P$16,VLOOKUP(Scorekeeping!Y133,'Standard Board Scores'!$R:$U,3,FALSE),VLOOKUP(Scorekeeping!Y133,'Standard Board Scores'!$R:$U,4,FALSE)),"")),"")=0,"",IFERROR(IF(ISERROR(Y133),"",IF(OR($D$9="Horizontal",$D$9="Single Letter"),INDEX('Current Board'!$B$2:$P$16,VLOOKUP(Scorekeeping!Y133,'Standard Board Scores'!$R:$U,3,FALSE),VLOOKUP(Scorekeeping!Y133,'Standard Board Scores'!$R:$U,4,FALSE)),"")),"")),"")</f>
        <v/>
      </c>
      <c r="Z134" s="52"/>
      <c r="AA134" s="54"/>
    </row>
    <row r="135" spans="11:27">
      <c r="K135" s="51" t="str">
        <f ca="1">IFERROR(VLOOKUP(K134,'Tiles Remaining'!$A:$C,3,FALSE),"")</f>
        <v/>
      </c>
      <c r="L135" s="51" t="str">
        <f ca="1">IFERROR(VLOOKUP(L134,'Tiles Remaining'!$A:$C,3,FALSE),"")</f>
        <v/>
      </c>
      <c r="M135" s="51" t="str">
        <f ca="1">IFERROR(VLOOKUP(M134,'Tiles Remaining'!$A:$C,3,FALSE),"")</f>
        <v/>
      </c>
      <c r="N135" s="51" t="str">
        <f ca="1">IFERROR(VLOOKUP(N134,'Tiles Remaining'!$A:$C,3,FALSE),"")</f>
        <v/>
      </c>
      <c r="O135" s="51" t="str">
        <f ca="1">IFERROR(VLOOKUP(O134,'Tiles Remaining'!$A:$C,3,FALSE),"")</f>
        <v/>
      </c>
      <c r="P135" s="51" t="str">
        <f ca="1">IFERROR(VLOOKUP(P134,'Tiles Remaining'!$A:$C,3,FALSE),"")</f>
        <v/>
      </c>
      <c r="Q135" s="51" t="str">
        <f ca="1">IFERROR(VLOOKUP(Q134,'Tiles Remaining'!$A:$C,3,FALSE),"")</f>
        <v/>
      </c>
      <c r="R135" s="51" t="str">
        <f ca="1">IFERROR(VLOOKUP(R134,'Tiles Remaining'!$A:$C,3,FALSE),"")</f>
        <v/>
      </c>
      <c r="S135" s="51" t="str">
        <f ca="1">IFERROR(VLOOKUP(S134,'Tiles Remaining'!$A:$C,3,FALSE),"")</f>
        <v/>
      </c>
      <c r="T135" s="51" t="str">
        <f ca="1">IFERROR(VLOOKUP(T134,'Tiles Remaining'!$A:$C,3,FALSE),"")</f>
        <v/>
      </c>
      <c r="U135" s="51" t="str">
        <f ca="1">IFERROR(VLOOKUP(U134,'Tiles Remaining'!$A:$C,3,FALSE),"")</f>
        <v/>
      </c>
      <c r="V135" s="51" t="str">
        <f ca="1">IFERROR(VLOOKUP(V134,'Tiles Remaining'!$A:$C,3,FALSE),"")</f>
        <v/>
      </c>
      <c r="W135" s="51" t="str">
        <f ca="1">IFERROR(VLOOKUP(W134,'Tiles Remaining'!$A:$C,3,FALSE),"")</f>
        <v/>
      </c>
      <c r="X135" s="51" t="str">
        <f ca="1">IFERROR(VLOOKUP(X134,'Tiles Remaining'!$A:$C,3,FALSE),"")</f>
        <v/>
      </c>
      <c r="Y135" s="51" t="str">
        <f ca="1">IFERROR(VLOOKUP(Y134,'Tiles Remaining'!$A:$C,3,FALSE),"")</f>
        <v/>
      </c>
      <c r="Z135" s="53">
        <f ca="1">SUM(K135:Y135)</f>
        <v>0</v>
      </c>
      <c r="AA135" s="54"/>
    </row>
    <row r="136" spans="11:27">
      <c r="K136" s="51"/>
      <c r="L136" s="50" t="s">
        <v>410</v>
      </c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2"/>
      <c r="AA136" s="54"/>
    </row>
    <row r="137" spans="11:27">
      <c r="K137" s="51"/>
      <c r="L137" s="51">
        <v>1</v>
      </c>
      <c r="M137" s="51">
        <v>2</v>
      </c>
      <c r="N137" s="51">
        <v>3</v>
      </c>
      <c r="O137" s="51">
        <v>4</v>
      </c>
      <c r="P137" s="51">
        <v>5</v>
      </c>
      <c r="Q137" s="51">
        <v>6</v>
      </c>
      <c r="R137" s="51">
        <v>7</v>
      </c>
      <c r="S137" s="51">
        <v>8</v>
      </c>
      <c r="T137" s="51">
        <v>9</v>
      </c>
      <c r="U137" s="51">
        <v>10</v>
      </c>
      <c r="V137" s="51">
        <v>11</v>
      </c>
      <c r="W137" s="51">
        <v>12</v>
      </c>
      <c r="X137" s="51">
        <v>13</v>
      </c>
      <c r="Y137" s="51">
        <v>14</v>
      </c>
      <c r="Z137" s="52"/>
      <c r="AA137" s="54"/>
    </row>
    <row r="138" spans="11:27">
      <c r="K138" s="51" t="str">
        <f ca="1">E28</f>
        <v/>
      </c>
      <c r="L138" s="51" t="str">
        <f ca="1">IF(AND(K138&lt;&gt;"",REPLACE(K138,1,1,"")&lt;&gt;"16",REPLACE(K138,1,1,"")&lt;&gt;"17"),CONCATENATE(LEFT(K138),VALUE(REPLACE(K138,1,1,""))+1),"")</f>
        <v/>
      </c>
      <c r="M138" s="51" t="str">
        <f t="shared" ref="M138:Y138" ca="1" si="61">IF(AND(L138&lt;&gt;"",REPLACE(L138,1,1,"")&lt;&gt;"16",REPLACE(L138,1,1,"")&lt;&gt;"17"),CONCATENATE(LEFT(L138),VALUE(REPLACE(L138,1,1,""))+1),"")</f>
        <v/>
      </c>
      <c r="N138" s="51" t="str">
        <f t="shared" ca="1" si="61"/>
        <v/>
      </c>
      <c r="O138" s="51" t="str">
        <f t="shared" ca="1" si="61"/>
        <v/>
      </c>
      <c r="P138" s="51" t="str">
        <f t="shared" ca="1" si="61"/>
        <v/>
      </c>
      <c r="Q138" s="51" t="str">
        <f t="shared" ca="1" si="61"/>
        <v/>
      </c>
      <c r="R138" s="51" t="str">
        <f t="shared" ca="1" si="61"/>
        <v/>
      </c>
      <c r="S138" s="51" t="str">
        <f t="shared" ca="1" si="61"/>
        <v/>
      </c>
      <c r="T138" s="51" t="str">
        <f t="shared" ca="1" si="61"/>
        <v/>
      </c>
      <c r="U138" s="51" t="str">
        <f t="shared" ca="1" si="61"/>
        <v/>
      </c>
      <c r="V138" s="51" t="str">
        <f t="shared" ca="1" si="61"/>
        <v/>
      </c>
      <c r="W138" s="51" t="str">
        <f t="shared" ca="1" si="61"/>
        <v/>
      </c>
      <c r="X138" s="51" t="str">
        <f t="shared" ca="1" si="61"/>
        <v/>
      </c>
      <c r="Y138" s="51" t="str">
        <f t="shared" ca="1" si="61"/>
        <v/>
      </c>
      <c r="Z138" s="52"/>
      <c r="AA138" s="54"/>
    </row>
    <row r="139" spans="11:27">
      <c r="K139" s="51" t="str">
        <f ca="1">IF(IFERROR(IF(K138="","",IF(OR($D$9="Horizontal",$D$9="Single Letter"),INDEX('Current Board'!$B$2:$P$16,VLOOKUP(Scorekeeping!K138,'Standard Board Scores'!$R:$U,3,FALSE),VLOOKUP(Scorekeeping!K138,'Standard Board Scores'!$R:$U,4,FALSE)),"")),"")=0,"",IFERROR(IF(ISERROR(K138),"",IF(OR($D$9="Horizontal",$D$9="Single Letter"),INDEX('Current Board'!$B$2:$P$16,VLOOKUP(Scorekeeping!K138,'Standard Board Scores'!$R:$U,3,FALSE),VLOOKUP(Scorekeeping!K138,'Standard Board Scores'!$R:$U,4,FALSE)),"")),""))</f>
        <v/>
      </c>
      <c r="L139" s="51" t="str">
        <f ca="1">IF(K139&lt;&gt;"",IF(IFERROR(IF(L138="","",IF(OR($D$9="Horizontal",$D$9="Single Letter"),INDEX('Current Board'!$B$2:$P$16,VLOOKUP(Scorekeeping!L138,'Standard Board Scores'!$R:$U,3,FALSE),VLOOKUP(Scorekeeping!L138,'Standard Board Scores'!$R:$U,4,FALSE)),"")),"")=0,"",IFERROR(IF(ISERROR(L138),"",IF(OR($D$9="Horizontal",$D$9="Single Letter"),INDEX('Current Board'!$B$2:$P$16,VLOOKUP(Scorekeeping!L138,'Standard Board Scores'!$R:$U,3,FALSE),VLOOKUP(Scorekeeping!L138,'Standard Board Scores'!$R:$U,4,FALSE)),"")),"")),"")</f>
        <v/>
      </c>
      <c r="M139" s="51" t="str">
        <f ca="1">IF(L139&lt;&gt;"",IF(IFERROR(IF(M138="","",IF(OR($D$9="Horizontal",$D$9="Single Letter"),INDEX('Current Board'!$B$2:$P$16,VLOOKUP(Scorekeeping!M138,'Standard Board Scores'!$R:$U,3,FALSE),VLOOKUP(Scorekeeping!M138,'Standard Board Scores'!$R:$U,4,FALSE)),"")),"")=0,"",IFERROR(IF(ISERROR(M138),"",IF(OR($D$9="Horizontal",$D$9="Single Letter"),INDEX('Current Board'!$B$2:$P$16,VLOOKUP(Scorekeeping!M138,'Standard Board Scores'!$R:$U,3,FALSE),VLOOKUP(Scorekeeping!M138,'Standard Board Scores'!$R:$U,4,FALSE)),"")),"")),"")</f>
        <v/>
      </c>
      <c r="N139" s="51" t="str">
        <f ca="1">IF(M139&lt;&gt;"",IF(IFERROR(IF(N138="","",IF(OR($D$9="Horizontal",$D$9="Single Letter"),INDEX('Current Board'!$B$2:$P$16,VLOOKUP(Scorekeeping!N138,'Standard Board Scores'!$R:$U,3,FALSE),VLOOKUP(Scorekeeping!N138,'Standard Board Scores'!$R:$U,4,FALSE)),"")),"")=0,"",IFERROR(IF(ISERROR(N138),"",IF(OR($D$9="Horizontal",$D$9="Single Letter"),INDEX('Current Board'!$B$2:$P$16,VLOOKUP(Scorekeeping!N138,'Standard Board Scores'!$R:$U,3,FALSE),VLOOKUP(Scorekeeping!N138,'Standard Board Scores'!$R:$U,4,FALSE)),"")),"")),"")</f>
        <v/>
      </c>
      <c r="O139" s="51" t="str">
        <f ca="1">IF(N139&lt;&gt;"",IF(IFERROR(IF(O138="","",IF(OR($D$9="Horizontal",$D$9="Single Letter"),INDEX('Current Board'!$B$2:$P$16,VLOOKUP(Scorekeeping!O138,'Standard Board Scores'!$R:$U,3,FALSE),VLOOKUP(Scorekeeping!O138,'Standard Board Scores'!$R:$U,4,FALSE)),"")),"")=0,"",IFERROR(IF(ISERROR(O138),"",IF(OR($D$9="Horizontal",$D$9="Single Letter"),INDEX('Current Board'!$B$2:$P$16,VLOOKUP(Scorekeeping!O138,'Standard Board Scores'!$R:$U,3,FALSE),VLOOKUP(Scorekeeping!O138,'Standard Board Scores'!$R:$U,4,FALSE)),"")),"")),"")</f>
        <v/>
      </c>
      <c r="P139" s="51" t="str">
        <f ca="1">IF(O139&lt;&gt;"",IF(IFERROR(IF(P138="","",IF(OR($D$9="Horizontal",$D$9="Single Letter"),INDEX('Current Board'!$B$2:$P$16,VLOOKUP(Scorekeeping!P138,'Standard Board Scores'!$R:$U,3,FALSE),VLOOKUP(Scorekeeping!P138,'Standard Board Scores'!$R:$U,4,FALSE)),"")),"")=0,"",IFERROR(IF(ISERROR(P138),"",IF(OR($D$9="Horizontal",$D$9="Single Letter"),INDEX('Current Board'!$B$2:$P$16,VLOOKUP(Scorekeeping!P138,'Standard Board Scores'!$R:$U,3,FALSE),VLOOKUP(Scorekeeping!P138,'Standard Board Scores'!$R:$U,4,FALSE)),"")),"")),"")</f>
        <v/>
      </c>
      <c r="Q139" s="51" t="str">
        <f ca="1">IF(P139&lt;&gt;"",IF(IFERROR(IF(Q138="","",IF(OR($D$9="Horizontal",$D$9="Single Letter"),INDEX('Current Board'!$B$2:$P$16,VLOOKUP(Scorekeeping!Q138,'Standard Board Scores'!$R:$U,3,FALSE),VLOOKUP(Scorekeeping!Q138,'Standard Board Scores'!$R:$U,4,FALSE)),"")),"")=0,"",IFERROR(IF(ISERROR(Q138),"",IF(OR($D$9="Horizontal",$D$9="Single Letter"),INDEX('Current Board'!$B$2:$P$16,VLOOKUP(Scorekeeping!Q138,'Standard Board Scores'!$R:$U,3,FALSE),VLOOKUP(Scorekeeping!Q138,'Standard Board Scores'!$R:$U,4,FALSE)),"")),"")),"")</f>
        <v/>
      </c>
      <c r="R139" s="51" t="str">
        <f ca="1">IF(Q139&lt;&gt;"",IF(IFERROR(IF(R138="","",IF(OR($D$9="Horizontal",$D$9="Single Letter"),INDEX('Current Board'!$B$2:$P$16,VLOOKUP(Scorekeeping!R138,'Standard Board Scores'!$R:$U,3,FALSE),VLOOKUP(Scorekeeping!R138,'Standard Board Scores'!$R:$U,4,FALSE)),"")),"")=0,"",IFERROR(IF(ISERROR(R138),"",IF(OR($D$9="Horizontal",$D$9="Single Letter"),INDEX('Current Board'!$B$2:$P$16,VLOOKUP(Scorekeeping!R138,'Standard Board Scores'!$R:$U,3,FALSE),VLOOKUP(Scorekeeping!R138,'Standard Board Scores'!$R:$U,4,FALSE)),"")),"")),"")</f>
        <v/>
      </c>
      <c r="S139" s="51" t="str">
        <f ca="1">IF(R139&lt;&gt;"",IF(IFERROR(IF(S138="","",IF(OR($D$9="Horizontal",$D$9="Single Letter"),INDEX('Current Board'!$B$2:$P$16,VLOOKUP(Scorekeeping!S138,'Standard Board Scores'!$R:$U,3,FALSE),VLOOKUP(Scorekeeping!S138,'Standard Board Scores'!$R:$U,4,FALSE)),"")),"")=0,"",IFERROR(IF(ISERROR(S138),"",IF(OR($D$9="Horizontal",$D$9="Single Letter"),INDEX('Current Board'!$B$2:$P$16,VLOOKUP(Scorekeeping!S138,'Standard Board Scores'!$R:$U,3,FALSE),VLOOKUP(Scorekeeping!S138,'Standard Board Scores'!$R:$U,4,FALSE)),"")),"")),"")</f>
        <v/>
      </c>
      <c r="T139" s="51" t="str">
        <f ca="1">IF(S139&lt;&gt;"",IF(IFERROR(IF(T138="","",IF(OR($D$9="Horizontal",$D$9="Single Letter"),INDEX('Current Board'!$B$2:$P$16,VLOOKUP(Scorekeeping!T138,'Standard Board Scores'!$R:$U,3,FALSE),VLOOKUP(Scorekeeping!T138,'Standard Board Scores'!$R:$U,4,FALSE)),"")),"")=0,"",IFERROR(IF(ISERROR(T138),"",IF(OR($D$9="Horizontal",$D$9="Single Letter"),INDEX('Current Board'!$B$2:$P$16,VLOOKUP(Scorekeeping!T138,'Standard Board Scores'!$R:$U,3,FALSE),VLOOKUP(Scorekeeping!T138,'Standard Board Scores'!$R:$U,4,FALSE)),"")),"")),"")</f>
        <v/>
      </c>
      <c r="U139" s="51" t="str">
        <f ca="1">IF(T139&lt;&gt;"",IF(IFERROR(IF(U138="","",IF(OR($D$9="Horizontal",$D$9="Single Letter"),INDEX('Current Board'!$B$2:$P$16,VLOOKUP(Scorekeeping!U138,'Standard Board Scores'!$R:$U,3,FALSE),VLOOKUP(Scorekeeping!U138,'Standard Board Scores'!$R:$U,4,FALSE)),"")),"")=0,"",IFERROR(IF(ISERROR(U138),"",IF(OR($D$9="Horizontal",$D$9="Single Letter"),INDEX('Current Board'!$B$2:$P$16,VLOOKUP(Scorekeeping!U138,'Standard Board Scores'!$R:$U,3,FALSE),VLOOKUP(Scorekeeping!U138,'Standard Board Scores'!$R:$U,4,FALSE)),"")),"")),"")</f>
        <v/>
      </c>
      <c r="V139" s="51" t="str">
        <f ca="1">IF(U139&lt;&gt;"",IF(IFERROR(IF(V138="","",IF(OR($D$9="Horizontal",$D$9="Single Letter"),INDEX('Current Board'!$B$2:$P$16,VLOOKUP(Scorekeeping!V138,'Standard Board Scores'!$R:$U,3,FALSE),VLOOKUP(Scorekeeping!V138,'Standard Board Scores'!$R:$U,4,FALSE)),"")),"")=0,"",IFERROR(IF(ISERROR(V138),"",IF(OR($D$9="Horizontal",$D$9="Single Letter"),INDEX('Current Board'!$B$2:$P$16,VLOOKUP(Scorekeeping!V138,'Standard Board Scores'!$R:$U,3,FALSE),VLOOKUP(Scorekeeping!V138,'Standard Board Scores'!$R:$U,4,FALSE)),"")),"")),"")</f>
        <v/>
      </c>
      <c r="W139" s="51" t="str">
        <f ca="1">IF(V139&lt;&gt;"",IF(IFERROR(IF(W138="","",IF(OR($D$9="Horizontal",$D$9="Single Letter"),INDEX('Current Board'!$B$2:$P$16,VLOOKUP(Scorekeeping!W138,'Standard Board Scores'!$R:$U,3,FALSE),VLOOKUP(Scorekeeping!W138,'Standard Board Scores'!$R:$U,4,FALSE)),"")),"")=0,"",IFERROR(IF(ISERROR(W138),"",IF(OR($D$9="Horizontal",$D$9="Single Letter"),INDEX('Current Board'!$B$2:$P$16,VLOOKUP(Scorekeeping!W138,'Standard Board Scores'!$R:$U,3,FALSE),VLOOKUP(Scorekeeping!W138,'Standard Board Scores'!$R:$U,4,FALSE)),"")),"")),"")</f>
        <v/>
      </c>
      <c r="X139" s="51" t="str">
        <f ca="1">IF(W139&lt;&gt;"",IF(IFERROR(IF(X138="","",IF(OR($D$9="Horizontal",$D$9="Single Letter"),INDEX('Current Board'!$B$2:$P$16,VLOOKUP(Scorekeeping!X138,'Standard Board Scores'!$R:$U,3,FALSE),VLOOKUP(Scorekeeping!X138,'Standard Board Scores'!$R:$U,4,FALSE)),"")),"")=0,"",IFERROR(IF(ISERROR(X138),"",IF(OR($D$9="Horizontal",$D$9="Single Letter"),INDEX('Current Board'!$B$2:$P$16,VLOOKUP(Scorekeeping!X138,'Standard Board Scores'!$R:$U,3,FALSE),VLOOKUP(Scorekeeping!X138,'Standard Board Scores'!$R:$U,4,FALSE)),"")),"")),"")</f>
        <v/>
      </c>
      <c r="Y139" s="51" t="str">
        <f ca="1">IF(X139&lt;&gt;"",IF(IFERROR(IF(Y138="","",IF(OR($D$9="Horizontal",$D$9="Single Letter"),INDEX('Current Board'!$B$2:$P$16,VLOOKUP(Scorekeeping!Y138,'Standard Board Scores'!$R:$U,3,FALSE),VLOOKUP(Scorekeeping!Y138,'Standard Board Scores'!$R:$U,4,FALSE)),"")),"")=0,"",IFERROR(IF(ISERROR(Y138),"",IF(OR($D$9="Horizontal",$D$9="Single Letter"),INDEX('Current Board'!$B$2:$P$16,VLOOKUP(Scorekeeping!Y138,'Standard Board Scores'!$R:$U,3,FALSE),VLOOKUP(Scorekeeping!Y138,'Standard Board Scores'!$R:$U,4,FALSE)),"")),"")),"")</f>
        <v/>
      </c>
      <c r="Z139" s="52"/>
      <c r="AA139" s="54"/>
    </row>
    <row r="140" spans="11:27">
      <c r="K140" s="51" t="str">
        <f ca="1">IFERROR(VLOOKUP(K139,'Tiles Remaining'!$A:$C,3,FALSE),"")</f>
        <v/>
      </c>
      <c r="L140" s="51" t="str">
        <f ca="1">IFERROR(VLOOKUP(L139,'Tiles Remaining'!$A:$C,3,FALSE),"")</f>
        <v/>
      </c>
      <c r="M140" s="51" t="str">
        <f ca="1">IFERROR(VLOOKUP(M139,'Tiles Remaining'!$A:$C,3,FALSE),"")</f>
        <v/>
      </c>
      <c r="N140" s="51" t="str">
        <f ca="1">IFERROR(VLOOKUP(N139,'Tiles Remaining'!$A:$C,3,FALSE),"")</f>
        <v/>
      </c>
      <c r="O140" s="51" t="str">
        <f ca="1">IFERROR(VLOOKUP(O139,'Tiles Remaining'!$A:$C,3,FALSE),"")</f>
        <v/>
      </c>
      <c r="P140" s="51" t="str">
        <f ca="1">IFERROR(VLOOKUP(P139,'Tiles Remaining'!$A:$C,3,FALSE),"")</f>
        <v/>
      </c>
      <c r="Q140" s="51" t="str">
        <f ca="1">IFERROR(VLOOKUP(Q139,'Tiles Remaining'!$A:$C,3,FALSE),"")</f>
        <v/>
      </c>
      <c r="R140" s="51" t="str">
        <f ca="1">IFERROR(VLOOKUP(R139,'Tiles Remaining'!$A:$C,3,FALSE),"")</f>
        <v/>
      </c>
      <c r="S140" s="51" t="str">
        <f ca="1">IFERROR(VLOOKUP(S139,'Tiles Remaining'!$A:$C,3,FALSE),"")</f>
        <v/>
      </c>
      <c r="T140" s="51" t="str">
        <f ca="1">IFERROR(VLOOKUP(T139,'Tiles Remaining'!$A:$C,3,FALSE),"")</f>
        <v/>
      </c>
      <c r="U140" s="51" t="str">
        <f ca="1">IFERROR(VLOOKUP(U139,'Tiles Remaining'!$A:$C,3,FALSE),"")</f>
        <v/>
      </c>
      <c r="V140" s="51" t="str">
        <f ca="1">IFERROR(VLOOKUP(V139,'Tiles Remaining'!$A:$C,3,FALSE),"")</f>
        <v/>
      </c>
      <c r="W140" s="51" t="str">
        <f ca="1">IFERROR(VLOOKUP(W139,'Tiles Remaining'!$A:$C,3,FALSE),"")</f>
        <v/>
      </c>
      <c r="X140" s="51" t="str">
        <f ca="1">IFERROR(VLOOKUP(X139,'Tiles Remaining'!$A:$C,3,FALSE),"")</f>
        <v/>
      </c>
      <c r="Y140" s="51" t="str">
        <f ca="1">IFERROR(VLOOKUP(Y139,'Tiles Remaining'!$A:$C,3,FALSE),"")</f>
        <v/>
      </c>
      <c r="Z140" s="53">
        <f ca="1">SUM(K140:Y140)</f>
        <v>0</v>
      </c>
      <c r="AA140" s="54"/>
    </row>
    <row r="141" spans="11:27">
      <c r="K141" s="51"/>
      <c r="L141" s="50" t="s">
        <v>411</v>
      </c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2"/>
      <c r="AA141" s="54"/>
    </row>
    <row r="142" spans="11:27">
      <c r="K142" s="51"/>
      <c r="L142" s="51">
        <v>1</v>
      </c>
      <c r="M142" s="51">
        <v>2</v>
      </c>
      <c r="N142" s="51">
        <v>3</v>
      </c>
      <c r="O142" s="51">
        <v>4</v>
      </c>
      <c r="P142" s="51">
        <v>5</v>
      </c>
      <c r="Q142" s="51">
        <v>6</v>
      </c>
      <c r="R142" s="51">
        <v>7</v>
      </c>
      <c r="S142" s="51">
        <v>8</v>
      </c>
      <c r="T142" s="51">
        <v>9</v>
      </c>
      <c r="U142" s="51">
        <v>10</v>
      </c>
      <c r="V142" s="51">
        <v>11</v>
      </c>
      <c r="W142" s="51">
        <v>12</v>
      </c>
      <c r="X142" s="51">
        <v>13</v>
      </c>
      <c r="Y142" s="51">
        <v>14</v>
      </c>
      <c r="Z142" s="52"/>
      <c r="AA142" s="54"/>
    </row>
    <row r="143" spans="11:27">
      <c r="K143" s="51" t="str">
        <f ca="1">F28</f>
        <v/>
      </c>
      <c r="L143" s="51" t="str">
        <f ca="1">IF(AND(K143&lt;&gt;"",REPLACE(K143,1,1,"")&lt;&gt;"16",REPLACE(K143,1,1,"")&lt;&gt;"17"),CONCATENATE(LEFT(K143),VALUE(REPLACE(K143,1,1,""))+1),"")</f>
        <v/>
      </c>
      <c r="M143" s="51" t="str">
        <f t="shared" ref="M143:Y143" ca="1" si="62">IF(AND(L143&lt;&gt;"",REPLACE(L143,1,1,"")&lt;&gt;"16",REPLACE(L143,1,1,"")&lt;&gt;"17"),CONCATENATE(LEFT(L143),VALUE(REPLACE(L143,1,1,""))+1),"")</f>
        <v/>
      </c>
      <c r="N143" s="51" t="str">
        <f t="shared" ca="1" si="62"/>
        <v/>
      </c>
      <c r="O143" s="51" t="str">
        <f t="shared" ca="1" si="62"/>
        <v/>
      </c>
      <c r="P143" s="51" t="str">
        <f t="shared" ca="1" si="62"/>
        <v/>
      </c>
      <c r="Q143" s="51" t="str">
        <f t="shared" ca="1" si="62"/>
        <v/>
      </c>
      <c r="R143" s="51" t="str">
        <f t="shared" ca="1" si="62"/>
        <v/>
      </c>
      <c r="S143" s="51" t="str">
        <f t="shared" ca="1" si="62"/>
        <v/>
      </c>
      <c r="T143" s="51" t="str">
        <f t="shared" ca="1" si="62"/>
        <v/>
      </c>
      <c r="U143" s="51" t="str">
        <f t="shared" ca="1" si="62"/>
        <v/>
      </c>
      <c r="V143" s="51" t="str">
        <f t="shared" ca="1" si="62"/>
        <v/>
      </c>
      <c r="W143" s="51" t="str">
        <f t="shared" ca="1" si="62"/>
        <v/>
      </c>
      <c r="X143" s="51" t="str">
        <f t="shared" ca="1" si="62"/>
        <v/>
      </c>
      <c r="Y143" s="51" t="str">
        <f t="shared" ca="1" si="62"/>
        <v/>
      </c>
      <c r="Z143" s="52"/>
      <c r="AA143" s="54"/>
    </row>
    <row r="144" spans="11:27">
      <c r="K144" s="51" t="str">
        <f ca="1">IF(IFERROR(IF(K143="","",IF(OR($D$9="Horizontal",$D$9="Single Letter"),INDEX('Current Board'!$B$2:$P$16,VLOOKUP(Scorekeeping!K143,'Standard Board Scores'!$R:$U,3,FALSE),VLOOKUP(Scorekeeping!K143,'Standard Board Scores'!$R:$U,4,FALSE)),"")),"")=0,"",IFERROR(IF(ISERROR(K143),"",IF(OR($D$9="Horizontal",$D$9="Single Letter"),INDEX('Current Board'!$B$2:$P$16,VLOOKUP(Scorekeeping!K143,'Standard Board Scores'!$R:$U,3,FALSE),VLOOKUP(Scorekeeping!K143,'Standard Board Scores'!$R:$U,4,FALSE)),"")),""))</f>
        <v/>
      </c>
      <c r="L144" s="51" t="str">
        <f ca="1">IF(K144&lt;&gt;"",IF(IFERROR(IF(L143="","",IF(OR($D$9="Horizontal",$D$9="Single Letter"),INDEX('Current Board'!$B$2:$P$16,VLOOKUP(Scorekeeping!L143,'Standard Board Scores'!$R:$U,3,FALSE),VLOOKUP(Scorekeeping!L143,'Standard Board Scores'!$R:$U,4,FALSE)),"")),"")=0,"",IFERROR(IF(ISERROR(L143),"",IF(OR($D$9="Horizontal",$D$9="Single Letter"),INDEX('Current Board'!$B$2:$P$16,VLOOKUP(Scorekeeping!L143,'Standard Board Scores'!$R:$U,3,FALSE),VLOOKUP(Scorekeeping!L143,'Standard Board Scores'!$R:$U,4,FALSE)),"")),"")),"")</f>
        <v/>
      </c>
      <c r="M144" s="51" t="str">
        <f ca="1">IF(L144&lt;&gt;"",IF(IFERROR(IF(M143="","",IF(OR($D$9="Horizontal",$D$9="Single Letter"),INDEX('Current Board'!$B$2:$P$16,VLOOKUP(Scorekeeping!M143,'Standard Board Scores'!$R:$U,3,FALSE),VLOOKUP(Scorekeeping!M143,'Standard Board Scores'!$R:$U,4,FALSE)),"")),"")=0,"",IFERROR(IF(ISERROR(M143),"",IF(OR($D$9="Horizontal",$D$9="Single Letter"),INDEX('Current Board'!$B$2:$P$16,VLOOKUP(Scorekeeping!M143,'Standard Board Scores'!$R:$U,3,FALSE),VLOOKUP(Scorekeeping!M143,'Standard Board Scores'!$R:$U,4,FALSE)),"")),"")),"")</f>
        <v/>
      </c>
      <c r="N144" s="51" t="str">
        <f ca="1">IF(M144&lt;&gt;"",IF(IFERROR(IF(N143="","",IF(OR($D$9="Horizontal",$D$9="Single Letter"),INDEX('Current Board'!$B$2:$P$16,VLOOKUP(Scorekeeping!N143,'Standard Board Scores'!$R:$U,3,FALSE),VLOOKUP(Scorekeeping!N143,'Standard Board Scores'!$R:$U,4,FALSE)),"")),"")=0,"",IFERROR(IF(ISERROR(N143),"",IF(OR($D$9="Horizontal",$D$9="Single Letter"),INDEX('Current Board'!$B$2:$P$16,VLOOKUP(Scorekeeping!N143,'Standard Board Scores'!$R:$U,3,FALSE),VLOOKUP(Scorekeeping!N143,'Standard Board Scores'!$R:$U,4,FALSE)),"")),"")),"")</f>
        <v/>
      </c>
      <c r="O144" s="51" t="str">
        <f ca="1">IF(N144&lt;&gt;"",IF(IFERROR(IF(O143="","",IF(OR($D$9="Horizontal",$D$9="Single Letter"),INDEX('Current Board'!$B$2:$P$16,VLOOKUP(Scorekeeping!O143,'Standard Board Scores'!$R:$U,3,FALSE),VLOOKUP(Scorekeeping!O143,'Standard Board Scores'!$R:$U,4,FALSE)),"")),"")=0,"",IFERROR(IF(ISERROR(O143),"",IF(OR($D$9="Horizontal",$D$9="Single Letter"),INDEX('Current Board'!$B$2:$P$16,VLOOKUP(Scorekeeping!O143,'Standard Board Scores'!$R:$U,3,FALSE),VLOOKUP(Scorekeeping!O143,'Standard Board Scores'!$R:$U,4,FALSE)),"")),"")),"")</f>
        <v/>
      </c>
      <c r="P144" s="51" t="str">
        <f ca="1">IF(O144&lt;&gt;"",IF(IFERROR(IF(P143="","",IF(OR($D$9="Horizontal",$D$9="Single Letter"),INDEX('Current Board'!$B$2:$P$16,VLOOKUP(Scorekeeping!P143,'Standard Board Scores'!$R:$U,3,FALSE),VLOOKUP(Scorekeeping!P143,'Standard Board Scores'!$R:$U,4,FALSE)),"")),"")=0,"",IFERROR(IF(ISERROR(P143),"",IF(OR($D$9="Horizontal",$D$9="Single Letter"),INDEX('Current Board'!$B$2:$P$16,VLOOKUP(Scorekeeping!P143,'Standard Board Scores'!$R:$U,3,FALSE),VLOOKUP(Scorekeeping!P143,'Standard Board Scores'!$R:$U,4,FALSE)),"")),"")),"")</f>
        <v/>
      </c>
      <c r="Q144" s="51" t="str">
        <f ca="1">IF(P144&lt;&gt;"",IF(IFERROR(IF(Q143="","",IF(OR($D$9="Horizontal",$D$9="Single Letter"),INDEX('Current Board'!$B$2:$P$16,VLOOKUP(Scorekeeping!Q143,'Standard Board Scores'!$R:$U,3,FALSE),VLOOKUP(Scorekeeping!Q143,'Standard Board Scores'!$R:$U,4,FALSE)),"")),"")=0,"",IFERROR(IF(ISERROR(Q143),"",IF(OR($D$9="Horizontal",$D$9="Single Letter"),INDEX('Current Board'!$B$2:$P$16,VLOOKUP(Scorekeeping!Q143,'Standard Board Scores'!$R:$U,3,FALSE),VLOOKUP(Scorekeeping!Q143,'Standard Board Scores'!$R:$U,4,FALSE)),"")),"")),"")</f>
        <v/>
      </c>
      <c r="R144" s="51" t="str">
        <f ca="1">IF(Q144&lt;&gt;"",IF(IFERROR(IF(R143="","",IF(OR($D$9="Horizontal",$D$9="Single Letter"),INDEX('Current Board'!$B$2:$P$16,VLOOKUP(Scorekeeping!R143,'Standard Board Scores'!$R:$U,3,FALSE),VLOOKUP(Scorekeeping!R143,'Standard Board Scores'!$R:$U,4,FALSE)),"")),"")=0,"",IFERROR(IF(ISERROR(R143),"",IF(OR($D$9="Horizontal",$D$9="Single Letter"),INDEX('Current Board'!$B$2:$P$16,VLOOKUP(Scorekeeping!R143,'Standard Board Scores'!$R:$U,3,FALSE),VLOOKUP(Scorekeeping!R143,'Standard Board Scores'!$R:$U,4,FALSE)),"")),"")),"")</f>
        <v/>
      </c>
      <c r="S144" s="51" t="str">
        <f ca="1">IF(R144&lt;&gt;"",IF(IFERROR(IF(S143="","",IF(OR($D$9="Horizontal",$D$9="Single Letter"),INDEX('Current Board'!$B$2:$P$16,VLOOKUP(Scorekeeping!S143,'Standard Board Scores'!$R:$U,3,FALSE),VLOOKUP(Scorekeeping!S143,'Standard Board Scores'!$R:$U,4,FALSE)),"")),"")=0,"",IFERROR(IF(ISERROR(S143),"",IF(OR($D$9="Horizontal",$D$9="Single Letter"),INDEX('Current Board'!$B$2:$P$16,VLOOKUP(Scorekeeping!S143,'Standard Board Scores'!$R:$U,3,FALSE),VLOOKUP(Scorekeeping!S143,'Standard Board Scores'!$R:$U,4,FALSE)),"")),"")),"")</f>
        <v/>
      </c>
      <c r="T144" s="51" t="str">
        <f ca="1">IF(S144&lt;&gt;"",IF(IFERROR(IF(T143="","",IF(OR($D$9="Horizontal",$D$9="Single Letter"),INDEX('Current Board'!$B$2:$P$16,VLOOKUP(Scorekeeping!T143,'Standard Board Scores'!$R:$U,3,FALSE),VLOOKUP(Scorekeeping!T143,'Standard Board Scores'!$R:$U,4,FALSE)),"")),"")=0,"",IFERROR(IF(ISERROR(T143),"",IF(OR($D$9="Horizontal",$D$9="Single Letter"),INDEX('Current Board'!$B$2:$P$16,VLOOKUP(Scorekeeping!T143,'Standard Board Scores'!$R:$U,3,FALSE),VLOOKUP(Scorekeeping!T143,'Standard Board Scores'!$R:$U,4,FALSE)),"")),"")),"")</f>
        <v/>
      </c>
      <c r="U144" s="51" t="str">
        <f ca="1">IF(T144&lt;&gt;"",IF(IFERROR(IF(U143="","",IF(OR($D$9="Horizontal",$D$9="Single Letter"),INDEX('Current Board'!$B$2:$P$16,VLOOKUP(Scorekeeping!U143,'Standard Board Scores'!$R:$U,3,FALSE),VLOOKUP(Scorekeeping!U143,'Standard Board Scores'!$R:$U,4,FALSE)),"")),"")=0,"",IFERROR(IF(ISERROR(U143),"",IF(OR($D$9="Horizontal",$D$9="Single Letter"),INDEX('Current Board'!$B$2:$P$16,VLOOKUP(Scorekeeping!U143,'Standard Board Scores'!$R:$U,3,FALSE),VLOOKUP(Scorekeeping!U143,'Standard Board Scores'!$R:$U,4,FALSE)),"")),"")),"")</f>
        <v/>
      </c>
      <c r="V144" s="51" t="str">
        <f ca="1">IF(U144&lt;&gt;"",IF(IFERROR(IF(V143="","",IF(OR($D$9="Horizontal",$D$9="Single Letter"),INDEX('Current Board'!$B$2:$P$16,VLOOKUP(Scorekeeping!V143,'Standard Board Scores'!$R:$U,3,FALSE),VLOOKUP(Scorekeeping!V143,'Standard Board Scores'!$R:$U,4,FALSE)),"")),"")=0,"",IFERROR(IF(ISERROR(V143),"",IF(OR($D$9="Horizontal",$D$9="Single Letter"),INDEX('Current Board'!$B$2:$P$16,VLOOKUP(Scorekeeping!V143,'Standard Board Scores'!$R:$U,3,FALSE),VLOOKUP(Scorekeeping!V143,'Standard Board Scores'!$R:$U,4,FALSE)),"")),"")),"")</f>
        <v/>
      </c>
      <c r="W144" s="51" t="str">
        <f ca="1">IF(V144&lt;&gt;"",IF(IFERROR(IF(W143="","",IF(OR($D$9="Horizontal",$D$9="Single Letter"),INDEX('Current Board'!$B$2:$P$16,VLOOKUP(Scorekeeping!W143,'Standard Board Scores'!$R:$U,3,FALSE),VLOOKUP(Scorekeeping!W143,'Standard Board Scores'!$R:$U,4,FALSE)),"")),"")=0,"",IFERROR(IF(ISERROR(W143),"",IF(OR($D$9="Horizontal",$D$9="Single Letter"),INDEX('Current Board'!$B$2:$P$16,VLOOKUP(Scorekeeping!W143,'Standard Board Scores'!$R:$U,3,FALSE),VLOOKUP(Scorekeeping!W143,'Standard Board Scores'!$R:$U,4,FALSE)),"")),"")),"")</f>
        <v/>
      </c>
      <c r="X144" s="51" t="str">
        <f ca="1">IF(W144&lt;&gt;"",IF(IFERROR(IF(X143="","",IF(OR($D$9="Horizontal",$D$9="Single Letter"),INDEX('Current Board'!$B$2:$P$16,VLOOKUP(Scorekeeping!X143,'Standard Board Scores'!$R:$U,3,FALSE),VLOOKUP(Scorekeeping!X143,'Standard Board Scores'!$R:$U,4,FALSE)),"")),"")=0,"",IFERROR(IF(ISERROR(X143),"",IF(OR($D$9="Horizontal",$D$9="Single Letter"),INDEX('Current Board'!$B$2:$P$16,VLOOKUP(Scorekeeping!X143,'Standard Board Scores'!$R:$U,3,FALSE),VLOOKUP(Scorekeeping!X143,'Standard Board Scores'!$R:$U,4,FALSE)),"")),"")),"")</f>
        <v/>
      </c>
      <c r="Y144" s="51" t="str">
        <f ca="1">IF(X144&lt;&gt;"",IF(IFERROR(IF(Y143="","",IF(OR($D$9="Horizontal",$D$9="Single Letter"),INDEX('Current Board'!$B$2:$P$16,VLOOKUP(Scorekeeping!Y143,'Standard Board Scores'!$R:$U,3,FALSE),VLOOKUP(Scorekeeping!Y143,'Standard Board Scores'!$R:$U,4,FALSE)),"")),"")=0,"",IFERROR(IF(ISERROR(Y143),"",IF(OR($D$9="Horizontal",$D$9="Single Letter"),INDEX('Current Board'!$B$2:$P$16,VLOOKUP(Scorekeeping!Y143,'Standard Board Scores'!$R:$U,3,FALSE),VLOOKUP(Scorekeeping!Y143,'Standard Board Scores'!$R:$U,4,FALSE)),"")),"")),"")</f>
        <v/>
      </c>
      <c r="Z144" s="52"/>
      <c r="AA144" s="54"/>
    </row>
    <row r="145" spans="11:27">
      <c r="K145" s="51" t="str">
        <f ca="1">IFERROR(VLOOKUP(K144,'Tiles Remaining'!$A:$C,3,FALSE),"")</f>
        <v/>
      </c>
      <c r="L145" s="51" t="str">
        <f ca="1">IFERROR(VLOOKUP(L144,'Tiles Remaining'!$A:$C,3,FALSE),"")</f>
        <v/>
      </c>
      <c r="M145" s="51" t="str">
        <f ca="1">IFERROR(VLOOKUP(M144,'Tiles Remaining'!$A:$C,3,FALSE),"")</f>
        <v/>
      </c>
      <c r="N145" s="51" t="str">
        <f ca="1">IFERROR(VLOOKUP(N144,'Tiles Remaining'!$A:$C,3,FALSE),"")</f>
        <v/>
      </c>
      <c r="O145" s="51" t="str">
        <f ca="1">IFERROR(VLOOKUP(O144,'Tiles Remaining'!$A:$C,3,FALSE),"")</f>
        <v/>
      </c>
      <c r="P145" s="51" t="str">
        <f ca="1">IFERROR(VLOOKUP(P144,'Tiles Remaining'!$A:$C,3,FALSE),"")</f>
        <v/>
      </c>
      <c r="Q145" s="51" t="str">
        <f ca="1">IFERROR(VLOOKUP(Q144,'Tiles Remaining'!$A:$C,3,FALSE),"")</f>
        <v/>
      </c>
      <c r="R145" s="51" t="str">
        <f ca="1">IFERROR(VLOOKUP(R144,'Tiles Remaining'!$A:$C,3,FALSE),"")</f>
        <v/>
      </c>
      <c r="S145" s="51" t="str">
        <f ca="1">IFERROR(VLOOKUP(S144,'Tiles Remaining'!$A:$C,3,FALSE),"")</f>
        <v/>
      </c>
      <c r="T145" s="51" t="str">
        <f ca="1">IFERROR(VLOOKUP(T144,'Tiles Remaining'!$A:$C,3,FALSE),"")</f>
        <v/>
      </c>
      <c r="U145" s="51" t="str">
        <f ca="1">IFERROR(VLOOKUP(U144,'Tiles Remaining'!$A:$C,3,FALSE),"")</f>
        <v/>
      </c>
      <c r="V145" s="51" t="str">
        <f ca="1">IFERROR(VLOOKUP(V144,'Tiles Remaining'!$A:$C,3,FALSE),"")</f>
        <v/>
      </c>
      <c r="W145" s="51" t="str">
        <f ca="1">IFERROR(VLOOKUP(W144,'Tiles Remaining'!$A:$C,3,FALSE),"")</f>
        <v/>
      </c>
      <c r="X145" s="51" t="str">
        <f ca="1">IFERROR(VLOOKUP(X144,'Tiles Remaining'!$A:$C,3,FALSE),"")</f>
        <v/>
      </c>
      <c r="Y145" s="51" t="str">
        <f ca="1">IFERROR(VLOOKUP(Y144,'Tiles Remaining'!$A:$C,3,FALSE),"")</f>
        <v/>
      </c>
      <c r="Z145" s="53">
        <f ca="1">SUM(K145:Y145)</f>
        <v>0</v>
      </c>
      <c r="AA145" s="54"/>
    </row>
    <row r="146" spans="11:27">
      <c r="K146" s="51"/>
      <c r="L146" s="50" t="s">
        <v>412</v>
      </c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2"/>
      <c r="AA146" s="54"/>
    </row>
    <row r="147" spans="11:27">
      <c r="K147" s="51"/>
      <c r="L147" s="51">
        <v>1</v>
      </c>
      <c r="M147" s="51">
        <v>2</v>
      </c>
      <c r="N147" s="51">
        <v>3</v>
      </c>
      <c r="O147" s="51">
        <v>4</v>
      </c>
      <c r="P147" s="51">
        <v>5</v>
      </c>
      <c r="Q147" s="51">
        <v>6</v>
      </c>
      <c r="R147" s="51">
        <v>7</v>
      </c>
      <c r="S147" s="51">
        <v>8</v>
      </c>
      <c r="T147" s="51">
        <v>9</v>
      </c>
      <c r="U147" s="51">
        <v>10</v>
      </c>
      <c r="V147" s="51">
        <v>11</v>
      </c>
      <c r="W147" s="51">
        <v>12</v>
      </c>
      <c r="X147" s="51">
        <v>13</v>
      </c>
      <c r="Y147" s="51">
        <v>14</v>
      </c>
      <c r="Z147" s="52"/>
      <c r="AA147" s="54"/>
    </row>
    <row r="148" spans="11:27">
      <c r="K148" s="51" t="str">
        <f ca="1">G28</f>
        <v/>
      </c>
      <c r="L148" s="51" t="str">
        <f ca="1">IF(AND(K148&lt;&gt;"",REPLACE(K148,1,1,"")&lt;&gt;"16",REPLACE(K148,1,1,"")&lt;&gt;"17"),CONCATENATE(LEFT(K148),VALUE(REPLACE(K148,1,1,""))+1),"")</f>
        <v/>
      </c>
      <c r="M148" s="51" t="str">
        <f t="shared" ref="M148:Y148" ca="1" si="63">IF(AND(L148&lt;&gt;"",REPLACE(L148,1,1,"")&lt;&gt;"16",REPLACE(L148,1,1,"")&lt;&gt;"17"),CONCATENATE(LEFT(L148),VALUE(REPLACE(L148,1,1,""))+1),"")</f>
        <v/>
      </c>
      <c r="N148" s="51" t="str">
        <f t="shared" ca="1" si="63"/>
        <v/>
      </c>
      <c r="O148" s="51" t="str">
        <f t="shared" ca="1" si="63"/>
        <v/>
      </c>
      <c r="P148" s="51" t="str">
        <f t="shared" ca="1" si="63"/>
        <v/>
      </c>
      <c r="Q148" s="51" t="str">
        <f t="shared" ca="1" si="63"/>
        <v/>
      </c>
      <c r="R148" s="51" t="str">
        <f t="shared" ca="1" si="63"/>
        <v/>
      </c>
      <c r="S148" s="51" t="str">
        <f t="shared" ca="1" si="63"/>
        <v/>
      </c>
      <c r="T148" s="51" t="str">
        <f t="shared" ca="1" si="63"/>
        <v/>
      </c>
      <c r="U148" s="51" t="str">
        <f t="shared" ca="1" si="63"/>
        <v/>
      </c>
      <c r="V148" s="51" t="str">
        <f t="shared" ca="1" si="63"/>
        <v/>
      </c>
      <c r="W148" s="51" t="str">
        <f t="shared" ca="1" si="63"/>
        <v/>
      </c>
      <c r="X148" s="51" t="str">
        <f t="shared" ca="1" si="63"/>
        <v/>
      </c>
      <c r="Y148" s="51" t="str">
        <f t="shared" ca="1" si="63"/>
        <v/>
      </c>
      <c r="Z148" s="52"/>
      <c r="AA148" s="54"/>
    </row>
    <row r="149" spans="11:27">
      <c r="K149" s="51" t="str">
        <f ca="1">IF(IFERROR(IF(K148="","",IF(OR($D$9="Horizontal",$D$9="Single Letter"),INDEX('Current Board'!$B$2:$P$16,VLOOKUP(Scorekeeping!K148,'Standard Board Scores'!$R:$U,3,FALSE),VLOOKUP(Scorekeeping!K148,'Standard Board Scores'!$R:$U,4,FALSE)),"")),"")=0,"",IFERROR(IF(ISERROR(K148),"",IF(OR($D$9="Horizontal",$D$9="Single Letter"),INDEX('Current Board'!$B$2:$P$16,VLOOKUP(Scorekeeping!K148,'Standard Board Scores'!$R:$U,3,FALSE),VLOOKUP(Scorekeeping!K148,'Standard Board Scores'!$R:$U,4,FALSE)),"")),""))</f>
        <v/>
      </c>
      <c r="L149" s="51" t="str">
        <f ca="1">IF(K149&lt;&gt;"",IF(IFERROR(IF(L148="","",IF(OR($D$9="Horizontal",$D$9="Single Letter"),INDEX('Current Board'!$B$2:$P$16,VLOOKUP(Scorekeeping!L148,'Standard Board Scores'!$R:$U,3,FALSE),VLOOKUP(Scorekeeping!L148,'Standard Board Scores'!$R:$U,4,FALSE)),"")),"")=0,"",IFERROR(IF(ISERROR(L148),"",IF(OR($D$9="Horizontal",$D$9="Single Letter"),INDEX('Current Board'!$B$2:$P$16,VLOOKUP(Scorekeeping!L148,'Standard Board Scores'!$R:$U,3,FALSE),VLOOKUP(Scorekeeping!L148,'Standard Board Scores'!$R:$U,4,FALSE)),"")),"")),"")</f>
        <v/>
      </c>
      <c r="M149" s="51" t="str">
        <f ca="1">IF(L149&lt;&gt;"",IF(IFERROR(IF(M148="","",IF(OR($D$9="Horizontal",$D$9="Single Letter"),INDEX('Current Board'!$B$2:$P$16,VLOOKUP(Scorekeeping!M148,'Standard Board Scores'!$R:$U,3,FALSE),VLOOKUP(Scorekeeping!M148,'Standard Board Scores'!$R:$U,4,FALSE)),"")),"")=0,"",IFERROR(IF(ISERROR(M148),"",IF(OR($D$9="Horizontal",$D$9="Single Letter"),INDEX('Current Board'!$B$2:$P$16,VLOOKUP(Scorekeeping!M148,'Standard Board Scores'!$R:$U,3,FALSE),VLOOKUP(Scorekeeping!M148,'Standard Board Scores'!$R:$U,4,FALSE)),"")),"")),"")</f>
        <v/>
      </c>
      <c r="N149" s="51" t="str">
        <f ca="1">IF(M149&lt;&gt;"",IF(IFERROR(IF(N148="","",IF(OR($D$9="Horizontal",$D$9="Single Letter"),INDEX('Current Board'!$B$2:$P$16,VLOOKUP(Scorekeeping!N148,'Standard Board Scores'!$R:$U,3,FALSE),VLOOKUP(Scorekeeping!N148,'Standard Board Scores'!$R:$U,4,FALSE)),"")),"")=0,"",IFERROR(IF(ISERROR(N148),"",IF(OR($D$9="Horizontal",$D$9="Single Letter"),INDEX('Current Board'!$B$2:$P$16,VLOOKUP(Scorekeeping!N148,'Standard Board Scores'!$R:$U,3,FALSE),VLOOKUP(Scorekeeping!N148,'Standard Board Scores'!$R:$U,4,FALSE)),"")),"")),"")</f>
        <v/>
      </c>
      <c r="O149" s="51" t="str">
        <f ca="1">IF(N149&lt;&gt;"",IF(IFERROR(IF(O148="","",IF(OR($D$9="Horizontal",$D$9="Single Letter"),INDEX('Current Board'!$B$2:$P$16,VLOOKUP(Scorekeeping!O148,'Standard Board Scores'!$R:$U,3,FALSE),VLOOKUP(Scorekeeping!O148,'Standard Board Scores'!$R:$U,4,FALSE)),"")),"")=0,"",IFERROR(IF(ISERROR(O148),"",IF(OR($D$9="Horizontal",$D$9="Single Letter"),INDEX('Current Board'!$B$2:$P$16,VLOOKUP(Scorekeeping!O148,'Standard Board Scores'!$R:$U,3,FALSE),VLOOKUP(Scorekeeping!O148,'Standard Board Scores'!$R:$U,4,FALSE)),"")),"")),"")</f>
        <v/>
      </c>
      <c r="P149" s="51" t="str">
        <f ca="1">IF(O149&lt;&gt;"",IF(IFERROR(IF(P148="","",IF(OR($D$9="Horizontal",$D$9="Single Letter"),INDEX('Current Board'!$B$2:$P$16,VLOOKUP(Scorekeeping!P148,'Standard Board Scores'!$R:$U,3,FALSE),VLOOKUP(Scorekeeping!P148,'Standard Board Scores'!$R:$U,4,FALSE)),"")),"")=0,"",IFERROR(IF(ISERROR(P148),"",IF(OR($D$9="Horizontal",$D$9="Single Letter"),INDEX('Current Board'!$B$2:$P$16,VLOOKUP(Scorekeeping!P148,'Standard Board Scores'!$R:$U,3,FALSE),VLOOKUP(Scorekeeping!P148,'Standard Board Scores'!$R:$U,4,FALSE)),"")),"")),"")</f>
        <v/>
      </c>
      <c r="Q149" s="51" t="str">
        <f ca="1">IF(P149&lt;&gt;"",IF(IFERROR(IF(Q148="","",IF(OR($D$9="Horizontal",$D$9="Single Letter"),INDEX('Current Board'!$B$2:$P$16,VLOOKUP(Scorekeeping!Q148,'Standard Board Scores'!$R:$U,3,FALSE),VLOOKUP(Scorekeeping!Q148,'Standard Board Scores'!$R:$U,4,FALSE)),"")),"")=0,"",IFERROR(IF(ISERROR(Q148),"",IF(OR($D$9="Horizontal",$D$9="Single Letter"),INDEX('Current Board'!$B$2:$P$16,VLOOKUP(Scorekeeping!Q148,'Standard Board Scores'!$R:$U,3,FALSE),VLOOKUP(Scorekeeping!Q148,'Standard Board Scores'!$R:$U,4,FALSE)),"")),"")),"")</f>
        <v/>
      </c>
      <c r="R149" s="51" t="str">
        <f ca="1">IF(Q149&lt;&gt;"",IF(IFERROR(IF(R148="","",IF(OR($D$9="Horizontal",$D$9="Single Letter"),INDEX('Current Board'!$B$2:$P$16,VLOOKUP(Scorekeeping!R148,'Standard Board Scores'!$R:$U,3,FALSE),VLOOKUP(Scorekeeping!R148,'Standard Board Scores'!$R:$U,4,FALSE)),"")),"")=0,"",IFERROR(IF(ISERROR(R148),"",IF(OR($D$9="Horizontal",$D$9="Single Letter"),INDEX('Current Board'!$B$2:$P$16,VLOOKUP(Scorekeeping!R148,'Standard Board Scores'!$R:$U,3,FALSE),VLOOKUP(Scorekeeping!R148,'Standard Board Scores'!$R:$U,4,FALSE)),"")),"")),"")</f>
        <v/>
      </c>
      <c r="S149" s="51" t="str">
        <f ca="1">IF(R149&lt;&gt;"",IF(IFERROR(IF(S148="","",IF(OR($D$9="Horizontal",$D$9="Single Letter"),INDEX('Current Board'!$B$2:$P$16,VLOOKUP(Scorekeeping!S148,'Standard Board Scores'!$R:$U,3,FALSE),VLOOKUP(Scorekeeping!S148,'Standard Board Scores'!$R:$U,4,FALSE)),"")),"")=0,"",IFERROR(IF(ISERROR(S148),"",IF(OR($D$9="Horizontal",$D$9="Single Letter"),INDEX('Current Board'!$B$2:$P$16,VLOOKUP(Scorekeeping!S148,'Standard Board Scores'!$R:$U,3,FALSE),VLOOKUP(Scorekeeping!S148,'Standard Board Scores'!$R:$U,4,FALSE)),"")),"")),"")</f>
        <v/>
      </c>
      <c r="T149" s="51" t="str">
        <f ca="1">IF(S149&lt;&gt;"",IF(IFERROR(IF(T148="","",IF(OR($D$9="Horizontal",$D$9="Single Letter"),INDEX('Current Board'!$B$2:$P$16,VLOOKUP(Scorekeeping!T148,'Standard Board Scores'!$R:$U,3,FALSE),VLOOKUP(Scorekeeping!T148,'Standard Board Scores'!$R:$U,4,FALSE)),"")),"")=0,"",IFERROR(IF(ISERROR(T148),"",IF(OR($D$9="Horizontal",$D$9="Single Letter"),INDEX('Current Board'!$B$2:$P$16,VLOOKUP(Scorekeeping!T148,'Standard Board Scores'!$R:$U,3,FALSE),VLOOKUP(Scorekeeping!T148,'Standard Board Scores'!$R:$U,4,FALSE)),"")),"")),"")</f>
        <v/>
      </c>
      <c r="U149" s="51" t="str">
        <f ca="1">IF(T149&lt;&gt;"",IF(IFERROR(IF(U148="","",IF(OR($D$9="Horizontal",$D$9="Single Letter"),INDEX('Current Board'!$B$2:$P$16,VLOOKUP(Scorekeeping!U148,'Standard Board Scores'!$R:$U,3,FALSE),VLOOKUP(Scorekeeping!U148,'Standard Board Scores'!$R:$U,4,FALSE)),"")),"")=0,"",IFERROR(IF(ISERROR(U148),"",IF(OR($D$9="Horizontal",$D$9="Single Letter"),INDEX('Current Board'!$B$2:$P$16,VLOOKUP(Scorekeeping!U148,'Standard Board Scores'!$R:$U,3,FALSE),VLOOKUP(Scorekeeping!U148,'Standard Board Scores'!$R:$U,4,FALSE)),"")),"")),"")</f>
        <v/>
      </c>
      <c r="V149" s="51" t="str">
        <f ca="1">IF(U149&lt;&gt;"",IF(IFERROR(IF(V148="","",IF(OR($D$9="Horizontal",$D$9="Single Letter"),INDEX('Current Board'!$B$2:$P$16,VLOOKUP(Scorekeeping!V148,'Standard Board Scores'!$R:$U,3,FALSE),VLOOKUP(Scorekeeping!V148,'Standard Board Scores'!$R:$U,4,FALSE)),"")),"")=0,"",IFERROR(IF(ISERROR(V148),"",IF(OR($D$9="Horizontal",$D$9="Single Letter"),INDEX('Current Board'!$B$2:$P$16,VLOOKUP(Scorekeeping!V148,'Standard Board Scores'!$R:$U,3,FALSE),VLOOKUP(Scorekeeping!V148,'Standard Board Scores'!$R:$U,4,FALSE)),"")),"")),"")</f>
        <v/>
      </c>
      <c r="W149" s="51" t="str">
        <f ca="1">IF(V149&lt;&gt;"",IF(IFERROR(IF(W148="","",IF(OR($D$9="Horizontal",$D$9="Single Letter"),INDEX('Current Board'!$B$2:$P$16,VLOOKUP(Scorekeeping!W148,'Standard Board Scores'!$R:$U,3,FALSE),VLOOKUP(Scorekeeping!W148,'Standard Board Scores'!$R:$U,4,FALSE)),"")),"")=0,"",IFERROR(IF(ISERROR(W148),"",IF(OR($D$9="Horizontal",$D$9="Single Letter"),INDEX('Current Board'!$B$2:$P$16,VLOOKUP(Scorekeeping!W148,'Standard Board Scores'!$R:$U,3,FALSE),VLOOKUP(Scorekeeping!W148,'Standard Board Scores'!$R:$U,4,FALSE)),"")),"")),"")</f>
        <v/>
      </c>
      <c r="X149" s="51" t="str">
        <f ca="1">IF(W149&lt;&gt;"",IF(IFERROR(IF(X148="","",IF(OR($D$9="Horizontal",$D$9="Single Letter"),INDEX('Current Board'!$B$2:$P$16,VLOOKUP(Scorekeeping!X148,'Standard Board Scores'!$R:$U,3,FALSE),VLOOKUP(Scorekeeping!X148,'Standard Board Scores'!$R:$U,4,FALSE)),"")),"")=0,"",IFERROR(IF(ISERROR(X148),"",IF(OR($D$9="Horizontal",$D$9="Single Letter"),INDEX('Current Board'!$B$2:$P$16,VLOOKUP(Scorekeeping!X148,'Standard Board Scores'!$R:$U,3,FALSE),VLOOKUP(Scorekeeping!X148,'Standard Board Scores'!$R:$U,4,FALSE)),"")),"")),"")</f>
        <v/>
      </c>
      <c r="Y149" s="51" t="str">
        <f ca="1">IF(X149&lt;&gt;"",IF(IFERROR(IF(Y148="","",IF(OR($D$9="Horizontal",$D$9="Single Letter"),INDEX('Current Board'!$B$2:$P$16,VLOOKUP(Scorekeeping!Y148,'Standard Board Scores'!$R:$U,3,FALSE),VLOOKUP(Scorekeeping!Y148,'Standard Board Scores'!$R:$U,4,FALSE)),"")),"")=0,"",IFERROR(IF(ISERROR(Y148),"",IF(OR($D$9="Horizontal",$D$9="Single Letter"),INDEX('Current Board'!$B$2:$P$16,VLOOKUP(Scorekeeping!Y148,'Standard Board Scores'!$R:$U,3,FALSE),VLOOKUP(Scorekeeping!Y148,'Standard Board Scores'!$R:$U,4,FALSE)),"")),"")),"")</f>
        <v/>
      </c>
      <c r="Z149" s="52"/>
      <c r="AA149" s="54"/>
    </row>
    <row r="150" spans="11:27">
      <c r="K150" s="51" t="str">
        <f ca="1">IFERROR(VLOOKUP(K149,'Tiles Remaining'!$A:$C,3,FALSE),"")</f>
        <v/>
      </c>
      <c r="L150" s="51" t="str">
        <f ca="1">IFERROR(VLOOKUP(L149,'Tiles Remaining'!$A:$C,3,FALSE),"")</f>
        <v/>
      </c>
      <c r="M150" s="51" t="str">
        <f ca="1">IFERROR(VLOOKUP(M149,'Tiles Remaining'!$A:$C,3,FALSE),"")</f>
        <v/>
      </c>
      <c r="N150" s="51" t="str">
        <f ca="1">IFERROR(VLOOKUP(N149,'Tiles Remaining'!$A:$C,3,FALSE),"")</f>
        <v/>
      </c>
      <c r="O150" s="51" t="str">
        <f ca="1">IFERROR(VLOOKUP(O149,'Tiles Remaining'!$A:$C,3,FALSE),"")</f>
        <v/>
      </c>
      <c r="P150" s="51" t="str">
        <f ca="1">IFERROR(VLOOKUP(P149,'Tiles Remaining'!$A:$C,3,FALSE),"")</f>
        <v/>
      </c>
      <c r="Q150" s="51" t="str">
        <f ca="1">IFERROR(VLOOKUP(Q149,'Tiles Remaining'!$A:$C,3,FALSE),"")</f>
        <v/>
      </c>
      <c r="R150" s="51" t="str">
        <f ca="1">IFERROR(VLOOKUP(R149,'Tiles Remaining'!$A:$C,3,FALSE),"")</f>
        <v/>
      </c>
      <c r="S150" s="51" t="str">
        <f ca="1">IFERROR(VLOOKUP(S149,'Tiles Remaining'!$A:$C,3,FALSE),"")</f>
        <v/>
      </c>
      <c r="T150" s="51" t="str">
        <f ca="1">IFERROR(VLOOKUP(T149,'Tiles Remaining'!$A:$C,3,FALSE),"")</f>
        <v/>
      </c>
      <c r="U150" s="51" t="str">
        <f ca="1">IFERROR(VLOOKUP(U149,'Tiles Remaining'!$A:$C,3,FALSE),"")</f>
        <v/>
      </c>
      <c r="V150" s="51" t="str">
        <f ca="1">IFERROR(VLOOKUP(V149,'Tiles Remaining'!$A:$C,3,FALSE),"")</f>
        <v/>
      </c>
      <c r="W150" s="51" t="str">
        <f ca="1">IFERROR(VLOOKUP(W149,'Tiles Remaining'!$A:$C,3,FALSE),"")</f>
        <v/>
      </c>
      <c r="X150" s="51" t="str">
        <f ca="1">IFERROR(VLOOKUP(X149,'Tiles Remaining'!$A:$C,3,FALSE),"")</f>
        <v/>
      </c>
      <c r="Y150" s="51" t="str">
        <f ca="1">IFERROR(VLOOKUP(Y149,'Tiles Remaining'!$A:$C,3,FALSE),"")</f>
        <v/>
      </c>
      <c r="Z150" s="53">
        <f ca="1">SUM(K150:Y150)</f>
        <v>0</v>
      </c>
      <c r="AA150" s="54"/>
    </row>
    <row r="151" spans="11:27">
      <c r="K151" s="51"/>
      <c r="L151" s="50" t="s">
        <v>413</v>
      </c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2"/>
      <c r="AA151" s="54"/>
    </row>
    <row r="152" spans="11:27">
      <c r="K152" s="51"/>
      <c r="L152" s="51">
        <v>1</v>
      </c>
      <c r="M152" s="51">
        <v>2</v>
      </c>
      <c r="N152" s="51">
        <v>3</v>
      </c>
      <c r="O152" s="51">
        <v>4</v>
      </c>
      <c r="P152" s="51">
        <v>5</v>
      </c>
      <c r="Q152" s="51">
        <v>6</v>
      </c>
      <c r="R152" s="51">
        <v>7</v>
      </c>
      <c r="S152" s="51">
        <v>8</v>
      </c>
      <c r="T152" s="51">
        <v>9</v>
      </c>
      <c r="U152" s="51">
        <v>10</v>
      </c>
      <c r="V152" s="51">
        <v>11</v>
      </c>
      <c r="W152" s="51">
        <v>12</v>
      </c>
      <c r="X152" s="51">
        <v>13</v>
      </c>
      <c r="Y152" s="51">
        <v>14</v>
      </c>
      <c r="Z152" s="52"/>
      <c r="AA152" s="54"/>
    </row>
    <row r="153" spans="11:27">
      <c r="K153" s="51" t="str">
        <f ca="1">H28</f>
        <v/>
      </c>
      <c r="L153" s="51" t="str">
        <f ca="1">IF(AND(K153&lt;&gt;"",REPLACE(K153,1,1,"")&lt;&gt;"16",REPLACE(K153,1,1,"")&lt;&gt;"17"),CONCATENATE(LEFT(K153),VALUE(REPLACE(K153,1,1,""))+1),"")</f>
        <v/>
      </c>
      <c r="M153" s="51" t="str">
        <f t="shared" ref="M153:Y153" ca="1" si="64">IF(AND(L153&lt;&gt;"",REPLACE(L153,1,1,"")&lt;&gt;"16",REPLACE(L153,1,1,"")&lt;&gt;"17"),CONCATENATE(LEFT(L153),VALUE(REPLACE(L153,1,1,""))+1),"")</f>
        <v/>
      </c>
      <c r="N153" s="51" t="str">
        <f t="shared" ca="1" si="64"/>
        <v/>
      </c>
      <c r="O153" s="51" t="str">
        <f t="shared" ca="1" si="64"/>
        <v/>
      </c>
      <c r="P153" s="51" t="str">
        <f t="shared" ca="1" si="64"/>
        <v/>
      </c>
      <c r="Q153" s="51" t="str">
        <f t="shared" ca="1" si="64"/>
        <v/>
      </c>
      <c r="R153" s="51" t="str">
        <f t="shared" ca="1" si="64"/>
        <v/>
      </c>
      <c r="S153" s="51" t="str">
        <f t="shared" ca="1" si="64"/>
        <v/>
      </c>
      <c r="T153" s="51" t="str">
        <f t="shared" ca="1" si="64"/>
        <v/>
      </c>
      <c r="U153" s="51" t="str">
        <f t="shared" ca="1" si="64"/>
        <v/>
      </c>
      <c r="V153" s="51" t="str">
        <f t="shared" ca="1" si="64"/>
        <v/>
      </c>
      <c r="W153" s="51" t="str">
        <f t="shared" ca="1" si="64"/>
        <v/>
      </c>
      <c r="X153" s="51" t="str">
        <f t="shared" ca="1" si="64"/>
        <v/>
      </c>
      <c r="Y153" s="51" t="str">
        <f t="shared" ca="1" si="64"/>
        <v/>
      </c>
      <c r="Z153" s="52"/>
      <c r="AA153" s="54"/>
    </row>
    <row r="154" spans="11:27">
      <c r="K154" s="51" t="str">
        <f ca="1">IF(IFERROR(IF(K153="","",IF(OR($D$9="Horizontal",$D$9="Single Letter"),INDEX('Current Board'!$B$2:$P$16,VLOOKUP(Scorekeeping!K153,'Standard Board Scores'!$R:$U,3,FALSE),VLOOKUP(Scorekeeping!K153,'Standard Board Scores'!$R:$U,4,FALSE)),"")),"")=0,"",IFERROR(IF(ISERROR(K153),"",IF(OR($D$9="Horizontal",$D$9="Single Letter"),INDEX('Current Board'!$B$2:$P$16,VLOOKUP(Scorekeeping!K153,'Standard Board Scores'!$R:$U,3,FALSE),VLOOKUP(Scorekeeping!K153,'Standard Board Scores'!$R:$U,4,FALSE)),"")),""))</f>
        <v/>
      </c>
      <c r="L154" s="51" t="str">
        <f ca="1">IF(K154&lt;&gt;"",IF(IFERROR(IF(L153="","",IF(OR($D$9="Horizontal",$D$9="Single Letter"),INDEX('Current Board'!$B$2:$P$16,VLOOKUP(Scorekeeping!L153,'Standard Board Scores'!$R:$U,3,FALSE),VLOOKUP(Scorekeeping!L153,'Standard Board Scores'!$R:$U,4,FALSE)),"")),"")=0,"",IFERROR(IF(ISERROR(L153),"",IF(OR($D$9="Horizontal",$D$9="Single Letter"),INDEX('Current Board'!$B$2:$P$16,VLOOKUP(Scorekeeping!L153,'Standard Board Scores'!$R:$U,3,FALSE),VLOOKUP(Scorekeeping!L153,'Standard Board Scores'!$R:$U,4,FALSE)),"")),"")),"")</f>
        <v/>
      </c>
      <c r="M154" s="51" t="str">
        <f ca="1">IF(L154&lt;&gt;"",IF(IFERROR(IF(M153="","",IF(OR($D$9="Horizontal",$D$9="Single Letter"),INDEX('Current Board'!$B$2:$P$16,VLOOKUP(Scorekeeping!M153,'Standard Board Scores'!$R:$U,3,FALSE),VLOOKUP(Scorekeeping!M153,'Standard Board Scores'!$R:$U,4,FALSE)),"")),"")=0,"",IFERROR(IF(ISERROR(M153),"",IF(OR($D$9="Horizontal",$D$9="Single Letter"),INDEX('Current Board'!$B$2:$P$16,VLOOKUP(Scorekeeping!M153,'Standard Board Scores'!$R:$U,3,FALSE),VLOOKUP(Scorekeeping!M153,'Standard Board Scores'!$R:$U,4,FALSE)),"")),"")),"")</f>
        <v/>
      </c>
      <c r="N154" s="51" t="str">
        <f ca="1">IF(M154&lt;&gt;"",IF(IFERROR(IF(N153="","",IF(OR($D$9="Horizontal",$D$9="Single Letter"),INDEX('Current Board'!$B$2:$P$16,VLOOKUP(Scorekeeping!N153,'Standard Board Scores'!$R:$U,3,FALSE),VLOOKUP(Scorekeeping!N153,'Standard Board Scores'!$R:$U,4,FALSE)),"")),"")=0,"",IFERROR(IF(ISERROR(N153),"",IF(OR($D$9="Horizontal",$D$9="Single Letter"),INDEX('Current Board'!$B$2:$P$16,VLOOKUP(Scorekeeping!N153,'Standard Board Scores'!$R:$U,3,FALSE),VLOOKUP(Scorekeeping!N153,'Standard Board Scores'!$R:$U,4,FALSE)),"")),"")),"")</f>
        <v/>
      </c>
      <c r="O154" s="51" t="str">
        <f ca="1">IF(N154&lt;&gt;"",IF(IFERROR(IF(O153="","",IF(OR($D$9="Horizontal",$D$9="Single Letter"),INDEX('Current Board'!$B$2:$P$16,VLOOKUP(Scorekeeping!O153,'Standard Board Scores'!$R:$U,3,FALSE),VLOOKUP(Scorekeeping!O153,'Standard Board Scores'!$R:$U,4,FALSE)),"")),"")=0,"",IFERROR(IF(ISERROR(O153),"",IF(OR($D$9="Horizontal",$D$9="Single Letter"),INDEX('Current Board'!$B$2:$P$16,VLOOKUP(Scorekeeping!O153,'Standard Board Scores'!$R:$U,3,FALSE),VLOOKUP(Scorekeeping!O153,'Standard Board Scores'!$R:$U,4,FALSE)),"")),"")),"")</f>
        <v/>
      </c>
      <c r="P154" s="51" t="str">
        <f ca="1">IF(O154&lt;&gt;"",IF(IFERROR(IF(P153="","",IF(OR($D$9="Horizontal",$D$9="Single Letter"),INDEX('Current Board'!$B$2:$P$16,VLOOKUP(Scorekeeping!P153,'Standard Board Scores'!$R:$U,3,FALSE),VLOOKUP(Scorekeeping!P153,'Standard Board Scores'!$R:$U,4,FALSE)),"")),"")=0,"",IFERROR(IF(ISERROR(P153),"",IF(OR($D$9="Horizontal",$D$9="Single Letter"),INDEX('Current Board'!$B$2:$P$16,VLOOKUP(Scorekeeping!P153,'Standard Board Scores'!$R:$U,3,FALSE),VLOOKUP(Scorekeeping!P153,'Standard Board Scores'!$R:$U,4,FALSE)),"")),"")),"")</f>
        <v/>
      </c>
      <c r="Q154" s="51" t="str">
        <f ca="1">IF(P154&lt;&gt;"",IF(IFERROR(IF(Q153="","",IF(OR($D$9="Horizontal",$D$9="Single Letter"),INDEX('Current Board'!$B$2:$P$16,VLOOKUP(Scorekeeping!Q153,'Standard Board Scores'!$R:$U,3,FALSE),VLOOKUP(Scorekeeping!Q153,'Standard Board Scores'!$R:$U,4,FALSE)),"")),"")=0,"",IFERROR(IF(ISERROR(Q153),"",IF(OR($D$9="Horizontal",$D$9="Single Letter"),INDEX('Current Board'!$B$2:$P$16,VLOOKUP(Scorekeeping!Q153,'Standard Board Scores'!$R:$U,3,FALSE),VLOOKUP(Scorekeeping!Q153,'Standard Board Scores'!$R:$U,4,FALSE)),"")),"")),"")</f>
        <v/>
      </c>
      <c r="R154" s="51" t="str">
        <f ca="1">IF(Q154&lt;&gt;"",IF(IFERROR(IF(R153="","",IF(OR($D$9="Horizontal",$D$9="Single Letter"),INDEX('Current Board'!$B$2:$P$16,VLOOKUP(Scorekeeping!R153,'Standard Board Scores'!$R:$U,3,FALSE),VLOOKUP(Scorekeeping!R153,'Standard Board Scores'!$R:$U,4,FALSE)),"")),"")=0,"",IFERROR(IF(ISERROR(R153),"",IF(OR($D$9="Horizontal",$D$9="Single Letter"),INDEX('Current Board'!$B$2:$P$16,VLOOKUP(Scorekeeping!R153,'Standard Board Scores'!$R:$U,3,FALSE),VLOOKUP(Scorekeeping!R153,'Standard Board Scores'!$R:$U,4,FALSE)),"")),"")),"")</f>
        <v/>
      </c>
      <c r="S154" s="51" t="str">
        <f ca="1">IF(R154&lt;&gt;"",IF(IFERROR(IF(S153="","",IF(OR($D$9="Horizontal",$D$9="Single Letter"),INDEX('Current Board'!$B$2:$P$16,VLOOKUP(Scorekeeping!S153,'Standard Board Scores'!$R:$U,3,FALSE),VLOOKUP(Scorekeeping!S153,'Standard Board Scores'!$R:$U,4,FALSE)),"")),"")=0,"",IFERROR(IF(ISERROR(S153),"",IF(OR($D$9="Horizontal",$D$9="Single Letter"),INDEX('Current Board'!$B$2:$P$16,VLOOKUP(Scorekeeping!S153,'Standard Board Scores'!$R:$U,3,FALSE),VLOOKUP(Scorekeeping!S153,'Standard Board Scores'!$R:$U,4,FALSE)),"")),"")),"")</f>
        <v/>
      </c>
      <c r="T154" s="51" t="str">
        <f ca="1">IF(S154&lt;&gt;"",IF(IFERROR(IF(T153="","",IF(OR($D$9="Horizontal",$D$9="Single Letter"),INDEX('Current Board'!$B$2:$P$16,VLOOKUP(Scorekeeping!T153,'Standard Board Scores'!$R:$U,3,FALSE),VLOOKUP(Scorekeeping!T153,'Standard Board Scores'!$R:$U,4,FALSE)),"")),"")=0,"",IFERROR(IF(ISERROR(T153),"",IF(OR($D$9="Horizontal",$D$9="Single Letter"),INDEX('Current Board'!$B$2:$P$16,VLOOKUP(Scorekeeping!T153,'Standard Board Scores'!$R:$U,3,FALSE),VLOOKUP(Scorekeeping!T153,'Standard Board Scores'!$R:$U,4,FALSE)),"")),"")),"")</f>
        <v/>
      </c>
      <c r="U154" s="51" t="str">
        <f ca="1">IF(T154&lt;&gt;"",IF(IFERROR(IF(U153="","",IF(OR($D$9="Horizontal",$D$9="Single Letter"),INDEX('Current Board'!$B$2:$P$16,VLOOKUP(Scorekeeping!U153,'Standard Board Scores'!$R:$U,3,FALSE),VLOOKUP(Scorekeeping!U153,'Standard Board Scores'!$R:$U,4,FALSE)),"")),"")=0,"",IFERROR(IF(ISERROR(U153),"",IF(OR($D$9="Horizontal",$D$9="Single Letter"),INDEX('Current Board'!$B$2:$P$16,VLOOKUP(Scorekeeping!U153,'Standard Board Scores'!$R:$U,3,FALSE),VLOOKUP(Scorekeeping!U153,'Standard Board Scores'!$R:$U,4,FALSE)),"")),"")),"")</f>
        <v/>
      </c>
      <c r="V154" s="51" t="str">
        <f ca="1">IF(U154&lt;&gt;"",IF(IFERROR(IF(V153="","",IF(OR($D$9="Horizontal",$D$9="Single Letter"),INDEX('Current Board'!$B$2:$P$16,VLOOKUP(Scorekeeping!V153,'Standard Board Scores'!$R:$U,3,FALSE),VLOOKUP(Scorekeeping!V153,'Standard Board Scores'!$R:$U,4,FALSE)),"")),"")=0,"",IFERROR(IF(ISERROR(V153),"",IF(OR($D$9="Horizontal",$D$9="Single Letter"),INDEX('Current Board'!$B$2:$P$16,VLOOKUP(Scorekeeping!V153,'Standard Board Scores'!$R:$U,3,FALSE),VLOOKUP(Scorekeeping!V153,'Standard Board Scores'!$R:$U,4,FALSE)),"")),"")),"")</f>
        <v/>
      </c>
      <c r="W154" s="51" t="str">
        <f ca="1">IF(V154&lt;&gt;"",IF(IFERROR(IF(W153="","",IF(OR($D$9="Horizontal",$D$9="Single Letter"),INDEX('Current Board'!$B$2:$P$16,VLOOKUP(Scorekeeping!W153,'Standard Board Scores'!$R:$U,3,FALSE),VLOOKUP(Scorekeeping!W153,'Standard Board Scores'!$R:$U,4,FALSE)),"")),"")=0,"",IFERROR(IF(ISERROR(W153),"",IF(OR($D$9="Horizontal",$D$9="Single Letter"),INDEX('Current Board'!$B$2:$P$16,VLOOKUP(Scorekeeping!W153,'Standard Board Scores'!$R:$U,3,FALSE),VLOOKUP(Scorekeeping!W153,'Standard Board Scores'!$R:$U,4,FALSE)),"")),"")),"")</f>
        <v/>
      </c>
      <c r="X154" s="51" t="str">
        <f ca="1">IF(W154&lt;&gt;"",IF(IFERROR(IF(X153="","",IF(OR($D$9="Horizontal",$D$9="Single Letter"),INDEX('Current Board'!$B$2:$P$16,VLOOKUP(Scorekeeping!X153,'Standard Board Scores'!$R:$U,3,FALSE),VLOOKUP(Scorekeeping!X153,'Standard Board Scores'!$R:$U,4,FALSE)),"")),"")=0,"",IFERROR(IF(ISERROR(X153),"",IF(OR($D$9="Horizontal",$D$9="Single Letter"),INDEX('Current Board'!$B$2:$P$16,VLOOKUP(Scorekeeping!X153,'Standard Board Scores'!$R:$U,3,FALSE),VLOOKUP(Scorekeeping!X153,'Standard Board Scores'!$R:$U,4,FALSE)),"")),"")),"")</f>
        <v/>
      </c>
      <c r="Y154" s="51" t="str">
        <f ca="1">IF(X154&lt;&gt;"",IF(IFERROR(IF(Y153="","",IF(OR($D$9="Horizontal",$D$9="Single Letter"),INDEX('Current Board'!$B$2:$P$16,VLOOKUP(Scorekeeping!Y153,'Standard Board Scores'!$R:$U,3,FALSE),VLOOKUP(Scorekeeping!Y153,'Standard Board Scores'!$R:$U,4,FALSE)),"")),"")=0,"",IFERROR(IF(ISERROR(Y153),"",IF(OR($D$9="Horizontal",$D$9="Single Letter"),INDEX('Current Board'!$B$2:$P$16,VLOOKUP(Scorekeeping!Y153,'Standard Board Scores'!$R:$U,3,FALSE),VLOOKUP(Scorekeeping!Y153,'Standard Board Scores'!$R:$U,4,FALSE)),"")),"")),"")</f>
        <v/>
      </c>
      <c r="Z154" s="52"/>
      <c r="AA154" s="54"/>
    </row>
    <row r="155" spans="11:27">
      <c r="K155" s="51" t="str">
        <f ca="1">IFERROR(VLOOKUP(K154,'Tiles Remaining'!$A:$C,3,FALSE),"")</f>
        <v/>
      </c>
      <c r="L155" s="51" t="str">
        <f ca="1">IFERROR(VLOOKUP(L154,'Tiles Remaining'!$A:$C,3,FALSE),"")</f>
        <v/>
      </c>
      <c r="M155" s="51" t="str">
        <f ca="1">IFERROR(VLOOKUP(M154,'Tiles Remaining'!$A:$C,3,FALSE),"")</f>
        <v/>
      </c>
      <c r="N155" s="51" t="str">
        <f ca="1">IFERROR(VLOOKUP(N154,'Tiles Remaining'!$A:$C,3,FALSE),"")</f>
        <v/>
      </c>
      <c r="O155" s="51" t="str">
        <f ca="1">IFERROR(VLOOKUP(O154,'Tiles Remaining'!$A:$C,3,FALSE),"")</f>
        <v/>
      </c>
      <c r="P155" s="51" t="str">
        <f ca="1">IFERROR(VLOOKUP(P154,'Tiles Remaining'!$A:$C,3,FALSE),"")</f>
        <v/>
      </c>
      <c r="Q155" s="51" t="str">
        <f ca="1">IFERROR(VLOOKUP(Q154,'Tiles Remaining'!$A:$C,3,FALSE),"")</f>
        <v/>
      </c>
      <c r="R155" s="51" t="str">
        <f ca="1">IFERROR(VLOOKUP(R154,'Tiles Remaining'!$A:$C,3,FALSE),"")</f>
        <v/>
      </c>
      <c r="S155" s="51" t="str">
        <f ca="1">IFERROR(VLOOKUP(S154,'Tiles Remaining'!$A:$C,3,FALSE),"")</f>
        <v/>
      </c>
      <c r="T155" s="51" t="str">
        <f ca="1">IFERROR(VLOOKUP(T154,'Tiles Remaining'!$A:$C,3,FALSE),"")</f>
        <v/>
      </c>
      <c r="U155" s="51" t="str">
        <f ca="1">IFERROR(VLOOKUP(U154,'Tiles Remaining'!$A:$C,3,FALSE),"")</f>
        <v/>
      </c>
      <c r="V155" s="51" t="str">
        <f ca="1">IFERROR(VLOOKUP(V154,'Tiles Remaining'!$A:$C,3,FALSE),"")</f>
        <v/>
      </c>
      <c r="W155" s="51" t="str">
        <f ca="1">IFERROR(VLOOKUP(W154,'Tiles Remaining'!$A:$C,3,FALSE),"")</f>
        <v/>
      </c>
      <c r="X155" s="51" t="str">
        <f ca="1">IFERROR(VLOOKUP(X154,'Tiles Remaining'!$A:$C,3,FALSE),"")</f>
        <v/>
      </c>
      <c r="Y155" s="51" t="str">
        <f ca="1">IFERROR(VLOOKUP(Y154,'Tiles Remaining'!$A:$C,3,FALSE),"")</f>
        <v/>
      </c>
      <c r="Z155" s="53">
        <f ca="1">SUM(K155:Y155)</f>
        <v>0</v>
      </c>
      <c r="AA155" s="54"/>
    </row>
    <row r="156" spans="11:27">
      <c r="K156" s="51"/>
      <c r="L156" s="50" t="s">
        <v>414</v>
      </c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2"/>
      <c r="AA156" s="54"/>
    </row>
    <row r="157" spans="11:27">
      <c r="K157" s="51"/>
      <c r="L157" s="51">
        <v>1</v>
      </c>
      <c r="M157" s="51">
        <v>2</v>
      </c>
      <c r="N157" s="51">
        <v>3</v>
      </c>
      <c r="O157" s="51">
        <v>4</v>
      </c>
      <c r="P157" s="51">
        <v>5</v>
      </c>
      <c r="Q157" s="51">
        <v>6</v>
      </c>
      <c r="R157" s="51">
        <v>7</v>
      </c>
      <c r="S157" s="51">
        <v>8</v>
      </c>
      <c r="T157" s="51">
        <v>9</v>
      </c>
      <c r="U157" s="51">
        <v>10</v>
      </c>
      <c r="V157" s="51">
        <v>11</v>
      </c>
      <c r="W157" s="51">
        <v>12</v>
      </c>
      <c r="X157" s="51">
        <v>13</v>
      </c>
      <c r="Y157" s="51">
        <v>14</v>
      </c>
      <c r="Z157" s="52"/>
      <c r="AA157" s="54"/>
    </row>
    <row r="158" spans="11:27">
      <c r="K158" s="51" t="str">
        <f ca="1">I28</f>
        <v/>
      </c>
      <c r="L158" s="51" t="str">
        <f ca="1">IF(AND(K158&lt;&gt;"",REPLACE(K158,1,1,"")&lt;&gt;"16",REPLACE(K158,1,1,"")&lt;&gt;"17"),CONCATENATE(LEFT(K158),VALUE(REPLACE(K158,1,1,""))+1),"")</f>
        <v/>
      </c>
      <c r="M158" s="51" t="str">
        <f t="shared" ref="M158:Y158" ca="1" si="65">IF(AND(L158&lt;&gt;"",REPLACE(L158,1,1,"")&lt;&gt;"16",REPLACE(L158,1,1,"")&lt;&gt;"17"),CONCATENATE(LEFT(L158),VALUE(REPLACE(L158,1,1,""))+1),"")</f>
        <v/>
      </c>
      <c r="N158" s="51" t="str">
        <f t="shared" ca="1" si="65"/>
        <v/>
      </c>
      <c r="O158" s="51" t="str">
        <f t="shared" ca="1" si="65"/>
        <v/>
      </c>
      <c r="P158" s="51" t="str">
        <f t="shared" ca="1" si="65"/>
        <v/>
      </c>
      <c r="Q158" s="51" t="str">
        <f t="shared" ca="1" si="65"/>
        <v/>
      </c>
      <c r="R158" s="51" t="str">
        <f t="shared" ca="1" si="65"/>
        <v/>
      </c>
      <c r="S158" s="51" t="str">
        <f t="shared" ca="1" si="65"/>
        <v/>
      </c>
      <c r="T158" s="51" t="str">
        <f t="shared" ca="1" si="65"/>
        <v/>
      </c>
      <c r="U158" s="51" t="str">
        <f t="shared" ca="1" si="65"/>
        <v/>
      </c>
      <c r="V158" s="51" t="str">
        <f t="shared" ca="1" si="65"/>
        <v/>
      </c>
      <c r="W158" s="51" t="str">
        <f t="shared" ca="1" si="65"/>
        <v/>
      </c>
      <c r="X158" s="51" t="str">
        <f t="shared" ca="1" si="65"/>
        <v/>
      </c>
      <c r="Y158" s="51" t="str">
        <f t="shared" ca="1" si="65"/>
        <v/>
      </c>
      <c r="Z158" s="52"/>
      <c r="AA158" s="54"/>
    </row>
    <row r="159" spans="11:27">
      <c r="K159" s="51" t="str">
        <f ca="1">IF(IFERROR(IF(K158="","",IF(OR($D$9="Horizontal",$D$9="Single Letter"),INDEX('Current Board'!$B$2:$P$16,VLOOKUP(Scorekeeping!K158,'Standard Board Scores'!$R:$U,3,FALSE),VLOOKUP(Scorekeeping!K158,'Standard Board Scores'!$R:$U,4,FALSE)),"")),"")=0,"",IFERROR(IF(ISERROR(K158),"",IF(OR($D$9="Horizontal",$D$9="Single Letter"),INDEX('Current Board'!$B$2:$P$16,VLOOKUP(Scorekeeping!K158,'Standard Board Scores'!$R:$U,3,FALSE),VLOOKUP(Scorekeeping!K158,'Standard Board Scores'!$R:$U,4,FALSE)),"")),""))</f>
        <v/>
      </c>
      <c r="L159" s="51" t="str">
        <f ca="1">IF(K159&lt;&gt;"",IF(IFERROR(IF(L158="","",IF(OR($D$9="Horizontal",$D$9="Single Letter"),INDEX('Current Board'!$B$2:$P$16,VLOOKUP(Scorekeeping!L158,'Standard Board Scores'!$R:$U,3,FALSE),VLOOKUP(Scorekeeping!L158,'Standard Board Scores'!$R:$U,4,FALSE)),"")),"")=0,"",IFERROR(IF(ISERROR(L158),"",IF(OR($D$9="Horizontal",$D$9="Single Letter"),INDEX('Current Board'!$B$2:$P$16,VLOOKUP(Scorekeeping!L158,'Standard Board Scores'!$R:$U,3,FALSE),VLOOKUP(Scorekeeping!L158,'Standard Board Scores'!$R:$U,4,FALSE)),"")),"")),"")</f>
        <v/>
      </c>
      <c r="M159" s="51" t="str">
        <f ca="1">IF(L159&lt;&gt;"",IF(IFERROR(IF(M158="","",IF(OR($D$9="Horizontal",$D$9="Single Letter"),INDEX('Current Board'!$B$2:$P$16,VLOOKUP(Scorekeeping!M158,'Standard Board Scores'!$R:$U,3,FALSE),VLOOKUP(Scorekeeping!M158,'Standard Board Scores'!$R:$U,4,FALSE)),"")),"")=0,"",IFERROR(IF(ISERROR(M158),"",IF(OR($D$9="Horizontal",$D$9="Single Letter"),INDEX('Current Board'!$B$2:$P$16,VLOOKUP(Scorekeeping!M158,'Standard Board Scores'!$R:$U,3,FALSE),VLOOKUP(Scorekeeping!M158,'Standard Board Scores'!$R:$U,4,FALSE)),"")),"")),"")</f>
        <v/>
      </c>
      <c r="N159" s="51" t="str">
        <f ca="1">IF(M159&lt;&gt;"",IF(IFERROR(IF(N158="","",IF(OR($D$9="Horizontal",$D$9="Single Letter"),INDEX('Current Board'!$B$2:$P$16,VLOOKUP(Scorekeeping!N158,'Standard Board Scores'!$R:$U,3,FALSE),VLOOKUP(Scorekeeping!N158,'Standard Board Scores'!$R:$U,4,FALSE)),"")),"")=0,"",IFERROR(IF(ISERROR(N158),"",IF(OR($D$9="Horizontal",$D$9="Single Letter"),INDEX('Current Board'!$B$2:$P$16,VLOOKUP(Scorekeeping!N158,'Standard Board Scores'!$R:$U,3,FALSE),VLOOKUP(Scorekeeping!N158,'Standard Board Scores'!$R:$U,4,FALSE)),"")),"")),"")</f>
        <v/>
      </c>
      <c r="O159" s="51" t="str">
        <f ca="1">IF(N159&lt;&gt;"",IF(IFERROR(IF(O158="","",IF(OR($D$9="Horizontal",$D$9="Single Letter"),INDEX('Current Board'!$B$2:$P$16,VLOOKUP(Scorekeeping!O158,'Standard Board Scores'!$R:$U,3,FALSE),VLOOKUP(Scorekeeping!O158,'Standard Board Scores'!$R:$U,4,FALSE)),"")),"")=0,"",IFERROR(IF(ISERROR(O158),"",IF(OR($D$9="Horizontal",$D$9="Single Letter"),INDEX('Current Board'!$B$2:$P$16,VLOOKUP(Scorekeeping!O158,'Standard Board Scores'!$R:$U,3,FALSE),VLOOKUP(Scorekeeping!O158,'Standard Board Scores'!$R:$U,4,FALSE)),"")),"")),"")</f>
        <v/>
      </c>
      <c r="P159" s="51" t="str">
        <f ca="1">IF(O159&lt;&gt;"",IF(IFERROR(IF(P158="","",IF(OR($D$9="Horizontal",$D$9="Single Letter"),INDEX('Current Board'!$B$2:$P$16,VLOOKUP(Scorekeeping!P158,'Standard Board Scores'!$R:$U,3,FALSE),VLOOKUP(Scorekeeping!P158,'Standard Board Scores'!$R:$U,4,FALSE)),"")),"")=0,"",IFERROR(IF(ISERROR(P158),"",IF(OR($D$9="Horizontal",$D$9="Single Letter"),INDEX('Current Board'!$B$2:$P$16,VLOOKUP(Scorekeeping!P158,'Standard Board Scores'!$R:$U,3,FALSE),VLOOKUP(Scorekeeping!P158,'Standard Board Scores'!$R:$U,4,FALSE)),"")),"")),"")</f>
        <v/>
      </c>
      <c r="Q159" s="51" t="str">
        <f ca="1">IF(P159&lt;&gt;"",IF(IFERROR(IF(Q158="","",IF(OR($D$9="Horizontal",$D$9="Single Letter"),INDEX('Current Board'!$B$2:$P$16,VLOOKUP(Scorekeeping!Q158,'Standard Board Scores'!$R:$U,3,FALSE),VLOOKUP(Scorekeeping!Q158,'Standard Board Scores'!$R:$U,4,FALSE)),"")),"")=0,"",IFERROR(IF(ISERROR(Q158),"",IF(OR($D$9="Horizontal",$D$9="Single Letter"),INDEX('Current Board'!$B$2:$P$16,VLOOKUP(Scorekeeping!Q158,'Standard Board Scores'!$R:$U,3,FALSE),VLOOKUP(Scorekeeping!Q158,'Standard Board Scores'!$R:$U,4,FALSE)),"")),"")),"")</f>
        <v/>
      </c>
      <c r="R159" s="51" t="str">
        <f ca="1">IF(Q159&lt;&gt;"",IF(IFERROR(IF(R158="","",IF(OR($D$9="Horizontal",$D$9="Single Letter"),INDEX('Current Board'!$B$2:$P$16,VLOOKUP(Scorekeeping!R158,'Standard Board Scores'!$R:$U,3,FALSE),VLOOKUP(Scorekeeping!R158,'Standard Board Scores'!$R:$U,4,FALSE)),"")),"")=0,"",IFERROR(IF(ISERROR(R158),"",IF(OR($D$9="Horizontal",$D$9="Single Letter"),INDEX('Current Board'!$B$2:$P$16,VLOOKUP(Scorekeeping!R158,'Standard Board Scores'!$R:$U,3,FALSE),VLOOKUP(Scorekeeping!R158,'Standard Board Scores'!$R:$U,4,FALSE)),"")),"")),"")</f>
        <v/>
      </c>
      <c r="S159" s="51" t="str">
        <f ca="1">IF(R159&lt;&gt;"",IF(IFERROR(IF(S158="","",IF(OR($D$9="Horizontal",$D$9="Single Letter"),INDEX('Current Board'!$B$2:$P$16,VLOOKUP(Scorekeeping!S158,'Standard Board Scores'!$R:$U,3,FALSE),VLOOKUP(Scorekeeping!S158,'Standard Board Scores'!$R:$U,4,FALSE)),"")),"")=0,"",IFERROR(IF(ISERROR(S158),"",IF(OR($D$9="Horizontal",$D$9="Single Letter"),INDEX('Current Board'!$B$2:$P$16,VLOOKUP(Scorekeeping!S158,'Standard Board Scores'!$R:$U,3,FALSE),VLOOKUP(Scorekeeping!S158,'Standard Board Scores'!$R:$U,4,FALSE)),"")),"")),"")</f>
        <v/>
      </c>
      <c r="T159" s="51" t="str">
        <f ca="1">IF(S159&lt;&gt;"",IF(IFERROR(IF(T158="","",IF(OR($D$9="Horizontal",$D$9="Single Letter"),INDEX('Current Board'!$B$2:$P$16,VLOOKUP(Scorekeeping!T158,'Standard Board Scores'!$R:$U,3,FALSE),VLOOKUP(Scorekeeping!T158,'Standard Board Scores'!$R:$U,4,FALSE)),"")),"")=0,"",IFERROR(IF(ISERROR(T158),"",IF(OR($D$9="Horizontal",$D$9="Single Letter"),INDEX('Current Board'!$B$2:$P$16,VLOOKUP(Scorekeeping!T158,'Standard Board Scores'!$R:$U,3,FALSE),VLOOKUP(Scorekeeping!T158,'Standard Board Scores'!$R:$U,4,FALSE)),"")),"")),"")</f>
        <v/>
      </c>
      <c r="U159" s="51" t="str">
        <f ca="1">IF(T159&lt;&gt;"",IF(IFERROR(IF(U158="","",IF(OR($D$9="Horizontal",$D$9="Single Letter"),INDEX('Current Board'!$B$2:$P$16,VLOOKUP(Scorekeeping!U158,'Standard Board Scores'!$R:$U,3,FALSE),VLOOKUP(Scorekeeping!U158,'Standard Board Scores'!$R:$U,4,FALSE)),"")),"")=0,"",IFERROR(IF(ISERROR(U158),"",IF(OR($D$9="Horizontal",$D$9="Single Letter"),INDEX('Current Board'!$B$2:$P$16,VLOOKUP(Scorekeeping!U158,'Standard Board Scores'!$R:$U,3,FALSE),VLOOKUP(Scorekeeping!U158,'Standard Board Scores'!$R:$U,4,FALSE)),"")),"")),"")</f>
        <v/>
      </c>
      <c r="V159" s="51" t="str">
        <f ca="1">IF(U159&lt;&gt;"",IF(IFERROR(IF(V158="","",IF(OR($D$9="Horizontal",$D$9="Single Letter"),INDEX('Current Board'!$B$2:$P$16,VLOOKUP(Scorekeeping!V158,'Standard Board Scores'!$R:$U,3,FALSE),VLOOKUP(Scorekeeping!V158,'Standard Board Scores'!$R:$U,4,FALSE)),"")),"")=0,"",IFERROR(IF(ISERROR(V158),"",IF(OR($D$9="Horizontal",$D$9="Single Letter"),INDEX('Current Board'!$B$2:$P$16,VLOOKUP(Scorekeeping!V158,'Standard Board Scores'!$R:$U,3,FALSE),VLOOKUP(Scorekeeping!V158,'Standard Board Scores'!$R:$U,4,FALSE)),"")),"")),"")</f>
        <v/>
      </c>
      <c r="W159" s="51" t="str">
        <f ca="1">IF(V159&lt;&gt;"",IF(IFERROR(IF(W158="","",IF(OR($D$9="Horizontal",$D$9="Single Letter"),INDEX('Current Board'!$B$2:$P$16,VLOOKUP(Scorekeeping!W158,'Standard Board Scores'!$R:$U,3,FALSE),VLOOKUP(Scorekeeping!W158,'Standard Board Scores'!$R:$U,4,FALSE)),"")),"")=0,"",IFERROR(IF(ISERROR(W158),"",IF(OR($D$9="Horizontal",$D$9="Single Letter"),INDEX('Current Board'!$B$2:$P$16,VLOOKUP(Scorekeeping!W158,'Standard Board Scores'!$R:$U,3,FALSE),VLOOKUP(Scorekeeping!W158,'Standard Board Scores'!$R:$U,4,FALSE)),"")),"")),"")</f>
        <v/>
      </c>
      <c r="X159" s="51" t="str">
        <f ca="1">IF(W159&lt;&gt;"",IF(IFERROR(IF(X158="","",IF(OR($D$9="Horizontal",$D$9="Single Letter"),INDEX('Current Board'!$B$2:$P$16,VLOOKUP(Scorekeeping!X158,'Standard Board Scores'!$R:$U,3,FALSE),VLOOKUP(Scorekeeping!X158,'Standard Board Scores'!$R:$U,4,FALSE)),"")),"")=0,"",IFERROR(IF(ISERROR(X158),"",IF(OR($D$9="Horizontal",$D$9="Single Letter"),INDEX('Current Board'!$B$2:$P$16,VLOOKUP(Scorekeeping!X158,'Standard Board Scores'!$R:$U,3,FALSE),VLOOKUP(Scorekeeping!X158,'Standard Board Scores'!$R:$U,4,FALSE)),"")),"")),"")</f>
        <v/>
      </c>
      <c r="Y159" s="51" t="str">
        <f ca="1">IF(X159&lt;&gt;"",IF(IFERROR(IF(Y158="","",IF(OR($D$9="Horizontal",$D$9="Single Letter"),INDEX('Current Board'!$B$2:$P$16,VLOOKUP(Scorekeeping!Y158,'Standard Board Scores'!$R:$U,3,FALSE),VLOOKUP(Scorekeeping!Y158,'Standard Board Scores'!$R:$U,4,FALSE)),"")),"")=0,"",IFERROR(IF(ISERROR(Y158),"",IF(OR($D$9="Horizontal",$D$9="Single Letter"),INDEX('Current Board'!$B$2:$P$16,VLOOKUP(Scorekeeping!Y158,'Standard Board Scores'!$R:$U,3,FALSE),VLOOKUP(Scorekeeping!Y158,'Standard Board Scores'!$R:$U,4,FALSE)),"")),"")),"")</f>
        <v/>
      </c>
      <c r="Z159" s="52"/>
      <c r="AA159" s="54"/>
    </row>
    <row r="160" spans="11:27">
      <c r="K160" s="51" t="str">
        <f ca="1">IFERROR(VLOOKUP(K159,'Tiles Remaining'!$A:$C,3,FALSE),"")</f>
        <v/>
      </c>
      <c r="L160" s="51" t="str">
        <f ca="1">IFERROR(VLOOKUP(L159,'Tiles Remaining'!$A:$C,3,FALSE),"")</f>
        <v/>
      </c>
      <c r="M160" s="51" t="str">
        <f ca="1">IFERROR(VLOOKUP(M159,'Tiles Remaining'!$A:$C,3,FALSE),"")</f>
        <v/>
      </c>
      <c r="N160" s="51" t="str">
        <f ca="1">IFERROR(VLOOKUP(N159,'Tiles Remaining'!$A:$C,3,FALSE),"")</f>
        <v/>
      </c>
      <c r="O160" s="51" t="str">
        <f ca="1">IFERROR(VLOOKUP(O159,'Tiles Remaining'!$A:$C,3,FALSE),"")</f>
        <v/>
      </c>
      <c r="P160" s="51" t="str">
        <f ca="1">IFERROR(VLOOKUP(P159,'Tiles Remaining'!$A:$C,3,FALSE),"")</f>
        <v/>
      </c>
      <c r="Q160" s="51" t="str">
        <f ca="1">IFERROR(VLOOKUP(Q159,'Tiles Remaining'!$A:$C,3,FALSE),"")</f>
        <v/>
      </c>
      <c r="R160" s="51" t="str">
        <f ca="1">IFERROR(VLOOKUP(R159,'Tiles Remaining'!$A:$C,3,FALSE),"")</f>
        <v/>
      </c>
      <c r="S160" s="51" t="str">
        <f ca="1">IFERROR(VLOOKUP(S159,'Tiles Remaining'!$A:$C,3,FALSE),"")</f>
        <v/>
      </c>
      <c r="T160" s="51" t="str">
        <f ca="1">IFERROR(VLOOKUP(T159,'Tiles Remaining'!$A:$C,3,FALSE),"")</f>
        <v/>
      </c>
      <c r="U160" s="51" t="str">
        <f ca="1">IFERROR(VLOOKUP(U159,'Tiles Remaining'!$A:$C,3,FALSE),"")</f>
        <v/>
      </c>
      <c r="V160" s="51" t="str">
        <f ca="1">IFERROR(VLOOKUP(V159,'Tiles Remaining'!$A:$C,3,FALSE),"")</f>
        <v/>
      </c>
      <c r="W160" s="51" t="str">
        <f ca="1">IFERROR(VLOOKUP(W159,'Tiles Remaining'!$A:$C,3,FALSE),"")</f>
        <v/>
      </c>
      <c r="X160" s="51" t="str">
        <f ca="1">IFERROR(VLOOKUP(X159,'Tiles Remaining'!$A:$C,3,FALSE),"")</f>
        <v/>
      </c>
      <c r="Y160" s="51" t="str">
        <f ca="1">IFERROR(VLOOKUP(Y159,'Tiles Remaining'!$A:$C,3,FALSE),"")</f>
        <v/>
      </c>
      <c r="Z160" s="53">
        <f ca="1">SUM(K160:Y160)</f>
        <v>0</v>
      </c>
      <c r="AA160" s="54"/>
    </row>
    <row r="161" spans="11:27">
      <c r="K161" s="51"/>
      <c r="L161" s="50" t="s">
        <v>415</v>
      </c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2"/>
      <c r="AA161" s="54"/>
    </row>
    <row r="162" spans="11:27">
      <c r="K162" s="51"/>
      <c r="L162" s="51">
        <v>1</v>
      </c>
      <c r="M162" s="51">
        <v>2</v>
      </c>
      <c r="N162" s="51">
        <v>3</v>
      </c>
      <c r="O162" s="51">
        <v>4</v>
      </c>
      <c r="P162" s="51">
        <v>5</v>
      </c>
      <c r="Q162" s="51">
        <v>6</v>
      </c>
      <c r="R162" s="51">
        <v>7</v>
      </c>
      <c r="S162" s="51">
        <v>8</v>
      </c>
      <c r="T162" s="51">
        <v>9</v>
      </c>
      <c r="U162" s="51">
        <v>10</v>
      </c>
      <c r="V162" s="51">
        <v>11</v>
      </c>
      <c r="W162" s="51">
        <v>12</v>
      </c>
      <c r="X162" s="51">
        <v>13</v>
      </c>
      <c r="Y162" s="51">
        <v>14</v>
      </c>
      <c r="Z162" s="52"/>
      <c r="AA162" s="54"/>
    </row>
    <row r="163" spans="11:27">
      <c r="K163" s="51" t="str">
        <f ca="1">J28</f>
        <v/>
      </c>
      <c r="L163" s="51" t="str">
        <f ca="1">IF(AND(K163&lt;&gt;"",REPLACE(K163,1,1,"")&lt;&gt;"16",REPLACE(K163,1,1,"")&lt;&gt;"17"),CONCATENATE(LEFT(K163),VALUE(REPLACE(K163,1,1,""))+1),"")</f>
        <v/>
      </c>
      <c r="M163" s="51" t="str">
        <f t="shared" ref="M163:Y163" ca="1" si="66">IF(AND(L163&lt;&gt;"",REPLACE(L163,1,1,"")&lt;&gt;"16",REPLACE(L163,1,1,"")&lt;&gt;"17"),CONCATENATE(LEFT(L163),VALUE(REPLACE(L163,1,1,""))+1),"")</f>
        <v/>
      </c>
      <c r="N163" s="51" t="str">
        <f t="shared" ca="1" si="66"/>
        <v/>
      </c>
      <c r="O163" s="51" t="str">
        <f t="shared" ca="1" si="66"/>
        <v/>
      </c>
      <c r="P163" s="51" t="str">
        <f t="shared" ca="1" si="66"/>
        <v/>
      </c>
      <c r="Q163" s="51" t="str">
        <f t="shared" ca="1" si="66"/>
        <v/>
      </c>
      <c r="R163" s="51" t="str">
        <f t="shared" ca="1" si="66"/>
        <v/>
      </c>
      <c r="S163" s="51" t="str">
        <f t="shared" ca="1" si="66"/>
        <v/>
      </c>
      <c r="T163" s="51" t="str">
        <f t="shared" ca="1" si="66"/>
        <v/>
      </c>
      <c r="U163" s="51" t="str">
        <f t="shared" ca="1" si="66"/>
        <v/>
      </c>
      <c r="V163" s="51" t="str">
        <f t="shared" ca="1" si="66"/>
        <v/>
      </c>
      <c r="W163" s="51" t="str">
        <f t="shared" ca="1" si="66"/>
        <v/>
      </c>
      <c r="X163" s="51" t="str">
        <f t="shared" ca="1" si="66"/>
        <v/>
      </c>
      <c r="Y163" s="51" t="str">
        <f t="shared" ca="1" si="66"/>
        <v/>
      </c>
      <c r="Z163" s="52"/>
      <c r="AA163" s="54"/>
    </row>
    <row r="164" spans="11:27">
      <c r="K164" s="51" t="str">
        <f ca="1">IF(IFERROR(IF(K163="","",IF(OR($D$9="Horizontal",$D$9="Single Letter"),INDEX('Current Board'!$B$2:$P$16,VLOOKUP(Scorekeeping!K163,'Standard Board Scores'!$R:$U,3,FALSE),VLOOKUP(Scorekeeping!K163,'Standard Board Scores'!$R:$U,4,FALSE)),"")),"")=0,"",IFERROR(IF(ISERROR(K163),"",IF(OR($D$9="Horizontal",$D$9="Single Letter"),INDEX('Current Board'!$B$2:$P$16,VLOOKUP(Scorekeeping!K163,'Standard Board Scores'!$R:$U,3,FALSE),VLOOKUP(Scorekeeping!K163,'Standard Board Scores'!$R:$U,4,FALSE)),"")),""))</f>
        <v/>
      </c>
      <c r="L164" s="51" t="str">
        <f ca="1">IF(K164&lt;&gt;"",IF(IFERROR(IF(L163="","",IF(OR($D$9="Horizontal",$D$9="Single Letter"),INDEX('Current Board'!$B$2:$P$16,VLOOKUP(Scorekeeping!L163,'Standard Board Scores'!$R:$U,3,FALSE),VLOOKUP(Scorekeeping!L163,'Standard Board Scores'!$R:$U,4,FALSE)),"")),"")=0,"",IFERROR(IF(ISERROR(L163),"",IF(OR($D$9="Horizontal",$D$9="Single Letter"),INDEX('Current Board'!$B$2:$P$16,VLOOKUP(Scorekeeping!L163,'Standard Board Scores'!$R:$U,3,FALSE),VLOOKUP(Scorekeeping!L163,'Standard Board Scores'!$R:$U,4,FALSE)),"")),"")),"")</f>
        <v/>
      </c>
      <c r="M164" s="51" t="str">
        <f ca="1">IF(L164&lt;&gt;"",IF(IFERROR(IF(M163="","",IF(OR($D$9="Horizontal",$D$9="Single Letter"),INDEX('Current Board'!$B$2:$P$16,VLOOKUP(Scorekeeping!M163,'Standard Board Scores'!$R:$U,3,FALSE),VLOOKUP(Scorekeeping!M163,'Standard Board Scores'!$R:$U,4,FALSE)),"")),"")=0,"",IFERROR(IF(ISERROR(M163),"",IF(OR($D$9="Horizontal",$D$9="Single Letter"),INDEX('Current Board'!$B$2:$P$16,VLOOKUP(Scorekeeping!M163,'Standard Board Scores'!$R:$U,3,FALSE),VLOOKUP(Scorekeeping!M163,'Standard Board Scores'!$R:$U,4,FALSE)),"")),"")),"")</f>
        <v/>
      </c>
      <c r="N164" s="51" t="str">
        <f ca="1">IF(M164&lt;&gt;"",IF(IFERROR(IF(N163="","",IF(OR($D$9="Horizontal",$D$9="Single Letter"),INDEX('Current Board'!$B$2:$P$16,VLOOKUP(Scorekeeping!N163,'Standard Board Scores'!$R:$U,3,FALSE),VLOOKUP(Scorekeeping!N163,'Standard Board Scores'!$R:$U,4,FALSE)),"")),"")=0,"",IFERROR(IF(ISERROR(N163),"",IF(OR($D$9="Horizontal",$D$9="Single Letter"),INDEX('Current Board'!$B$2:$P$16,VLOOKUP(Scorekeeping!N163,'Standard Board Scores'!$R:$U,3,FALSE),VLOOKUP(Scorekeeping!N163,'Standard Board Scores'!$R:$U,4,FALSE)),"")),"")),"")</f>
        <v/>
      </c>
      <c r="O164" s="51" t="str">
        <f ca="1">IF(N164&lt;&gt;"",IF(IFERROR(IF(O163="","",IF(OR($D$9="Horizontal",$D$9="Single Letter"),INDEX('Current Board'!$B$2:$P$16,VLOOKUP(Scorekeeping!O163,'Standard Board Scores'!$R:$U,3,FALSE),VLOOKUP(Scorekeeping!O163,'Standard Board Scores'!$R:$U,4,FALSE)),"")),"")=0,"",IFERROR(IF(ISERROR(O163),"",IF(OR($D$9="Horizontal",$D$9="Single Letter"),INDEX('Current Board'!$B$2:$P$16,VLOOKUP(Scorekeeping!O163,'Standard Board Scores'!$R:$U,3,FALSE),VLOOKUP(Scorekeeping!O163,'Standard Board Scores'!$R:$U,4,FALSE)),"")),"")),"")</f>
        <v/>
      </c>
      <c r="P164" s="51" t="str">
        <f ca="1">IF(O164&lt;&gt;"",IF(IFERROR(IF(P163="","",IF(OR($D$9="Horizontal",$D$9="Single Letter"),INDEX('Current Board'!$B$2:$P$16,VLOOKUP(Scorekeeping!P163,'Standard Board Scores'!$R:$U,3,FALSE),VLOOKUP(Scorekeeping!P163,'Standard Board Scores'!$R:$U,4,FALSE)),"")),"")=0,"",IFERROR(IF(ISERROR(P163),"",IF(OR($D$9="Horizontal",$D$9="Single Letter"),INDEX('Current Board'!$B$2:$P$16,VLOOKUP(Scorekeeping!P163,'Standard Board Scores'!$R:$U,3,FALSE),VLOOKUP(Scorekeeping!P163,'Standard Board Scores'!$R:$U,4,FALSE)),"")),"")),"")</f>
        <v/>
      </c>
      <c r="Q164" s="51" t="str">
        <f ca="1">IF(P164&lt;&gt;"",IF(IFERROR(IF(Q163="","",IF(OR($D$9="Horizontal",$D$9="Single Letter"),INDEX('Current Board'!$B$2:$P$16,VLOOKUP(Scorekeeping!Q163,'Standard Board Scores'!$R:$U,3,FALSE),VLOOKUP(Scorekeeping!Q163,'Standard Board Scores'!$R:$U,4,FALSE)),"")),"")=0,"",IFERROR(IF(ISERROR(Q163),"",IF(OR($D$9="Horizontal",$D$9="Single Letter"),INDEX('Current Board'!$B$2:$P$16,VLOOKUP(Scorekeeping!Q163,'Standard Board Scores'!$R:$U,3,FALSE),VLOOKUP(Scorekeeping!Q163,'Standard Board Scores'!$R:$U,4,FALSE)),"")),"")),"")</f>
        <v/>
      </c>
      <c r="R164" s="51" t="str">
        <f ca="1">IF(Q164&lt;&gt;"",IF(IFERROR(IF(R163="","",IF(OR($D$9="Horizontal",$D$9="Single Letter"),INDEX('Current Board'!$B$2:$P$16,VLOOKUP(Scorekeeping!R163,'Standard Board Scores'!$R:$U,3,FALSE),VLOOKUP(Scorekeeping!R163,'Standard Board Scores'!$R:$U,4,FALSE)),"")),"")=0,"",IFERROR(IF(ISERROR(R163),"",IF(OR($D$9="Horizontal",$D$9="Single Letter"),INDEX('Current Board'!$B$2:$P$16,VLOOKUP(Scorekeeping!R163,'Standard Board Scores'!$R:$U,3,FALSE),VLOOKUP(Scorekeeping!R163,'Standard Board Scores'!$R:$U,4,FALSE)),"")),"")),"")</f>
        <v/>
      </c>
      <c r="S164" s="51" t="str">
        <f ca="1">IF(R164&lt;&gt;"",IF(IFERROR(IF(S163="","",IF(OR($D$9="Horizontal",$D$9="Single Letter"),INDEX('Current Board'!$B$2:$P$16,VLOOKUP(Scorekeeping!S163,'Standard Board Scores'!$R:$U,3,FALSE),VLOOKUP(Scorekeeping!S163,'Standard Board Scores'!$R:$U,4,FALSE)),"")),"")=0,"",IFERROR(IF(ISERROR(S163),"",IF(OR($D$9="Horizontal",$D$9="Single Letter"),INDEX('Current Board'!$B$2:$P$16,VLOOKUP(Scorekeeping!S163,'Standard Board Scores'!$R:$U,3,FALSE),VLOOKUP(Scorekeeping!S163,'Standard Board Scores'!$R:$U,4,FALSE)),"")),"")),"")</f>
        <v/>
      </c>
      <c r="T164" s="51" t="str">
        <f ca="1">IF(S164&lt;&gt;"",IF(IFERROR(IF(T163="","",IF(OR($D$9="Horizontal",$D$9="Single Letter"),INDEX('Current Board'!$B$2:$P$16,VLOOKUP(Scorekeeping!T163,'Standard Board Scores'!$R:$U,3,FALSE),VLOOKUP(Scorekeeping!T163,'Standard Board Scores'!$R:$U,4,FALSE)),"")),"")=0,"",IFERROR(IF(ISERROR(T163),"",IF(OR($D$9="Horizontal",$D$9="Single Letter"),INDEX('Current Board'!$B$2:$P$16,VLOOKUP(Scorekeeping!T163,'Standard Board Scores'!$R:$U,3,FALSE),VLOOKUP(Scorekeeping!T163,'Standard Board Scores'!$R:$U,4,FALSE)),"")),"")),"")</f>
        <v/>
      </c>
      <c r="U164" s="51" t="str">
        <f ca="1">IF(T164&lt;&gt;"",IF(IFERROR(IF(U163="","",IF(OR($D$9="Horizontal",$D$9="Single Letter"),INDEX('Current Board'!$B$2:$P$16,VLOOKUP(Scorekeeping!U163,'Standard Board Scores'!$R:$U,3,FALSE),VLOOKUP(Scorekeeping!U163,'Standard Board Scores'!$R:$U,4,FALSE)),"")),"")=0,"",IFERROR(IF(ISERROR(U163),"",IF(OR($D$9="Horizontal",$D$9="Single Letter"),INDEX('Current Board'!$B$2:$P$16,VLOOKUP(Scorekeeping!U163,'Standard Board Scores'!$R:$U,3,FALSE),VLOOKUP(Scorekeeping!U163,'Standard Board Scores'!$R:$U,4,FALSE)),"")),"")),"")</f>
        <v/>
      </c>
      <c r="V164" s="51" t="str">
        <f ca="1">IF(U164&lt;&gt;"",IF(IFERROR(IF(V163="","",IF(OR($D$9="Horizontal",$D$9="Single Letter"),INDEX('Current Board'!$B$2:$P$16,VLOOKUP(Scorekeeping!V163,'Standard Board Scores'!$R:$U,3,FALSE),VLOOKUP(Scorekeeping!V163,'Standard Board Scores'!$R:$U,4,FALSE)),"")),"")=0,"",IFERROR(IF(ISERROR(V163),"",IF(OR($D$9="Horizontal",$D$9="Single Letter"),INDEX('Current Board'!$B$2:$P$16,VLOOKUP(Scorekeeping!V163,'Standard Board Scores'!$R:$U,3,FALSE),VLOOKUP(Scorekeeping!V163,'Standard Board Scores'!$R:$U,4,FALSE)),"")),"")),"")</f>
        <v/>
      </c>
      <c r="W164" s="51" t="str">
        <f ca="1">IF(V164&lt;&gt;"",IF(IFERROR(IF(W163="","",IF(OR($D$9="Horizontal",$D$9="Single Letter"),INDEX('Current Board'!$B$2:$P$16,VLOOKUP(Scorekeeping!W163,'Standard Board Scores'!$R:$U,3,FALSE),VLOOKUP(Scorekeeping!W163,'Standard Board Scores'!$R:$U,4,FALSE)),"")),"")=0,"",IFERROR(IF(ISERROR(W163),"",IF(OR($D$9="Horizontal",$D$9="Single Letter"),INDEX('Current Board'!$B$2:$P$16,VLOOKUP(Scorekeeping!W163,'Standard Board Scores'!$R:$U,3,FALSE),VLOOKUP(Scorekeeping!W163,'Standard Board Scores'!$R:$U,4,FALSE)),"")),"")),"")</f>
        <v/>
      </c>
      <c r="X164" s="51" t="str">
        <f ca="1">IF(W164&lt;&gt;"",IF(IFERROR(IF(X163="","",IF(OR($D$9="Horizontal",$D$9="Single Letter"),INDEX('Current Board'!$B$2:$P$16,VLOOKUP(Scorekeeping!X163,'Standard Board Scores'!$R:$U,3,FALSE),VLOOKUP(Scorekeeping!X163,'Standard Board Scores'!$R:$U,4,FALSE)),"")),"")=0,"",IFERROR(IF(ISERROR(X163),"",IF(OR($D$9="Horizontal",$D$9="Single Letter"),INDEX('Current Board'!$B$2:$P$16,VLOOKUP(Scorekeeping!X163,'Standard Board Scores'!$R:$U,3,FALSE),VLOOKUP(Scorekeeping!X163,'Standard Board Scores'!$R:$U,4,FALSE)),"")),"")),"")</f>
        <v/>
      </c>
      <c r="Y164" s="51" t="str">
        <f ca="1">IF(X164&lt;&gt;"",IF(IFERROR(IF(Y163="","",IF(OR($D$9="Horizontal",$D$9="Single Letter"),INDEX('Current Board'!$B$2:$P$16,VLOOKUP(Scorekeeping!Y163,'Standard Board Scores'!$R:$U,3,FALSE),VLOOKUP(Scorekeeping!Y163,'Standard Board Scores'!$R:$U,4,FALSE)),"")),"")=0,"",IFERROR(IF(ISERROR(Y163),"",IF(OR($D$9="Horizontal",$D$9="Single Letter"),INDEX('Current Board'!$B$2:$P$16,VLOOKUP(Scorekeeping!Y163,'Standard Board Scores'!$R:$U,3,FALSE),VLOOKUP(Scorekeeping!Y163,'Standard Board Scores'!$R:$U,4,FALSE)),"")),"")),"")</f>
        <v/>
      </c>
      <c r="Z164" s="52"/>
      <c r="AA164" s="54"/>
    </row>
    <row r="165" spans="11:27">
      <c r="K165" s="51" t="str">
        <f ca="1">IFERROR(VLOOKUP(K164,'Tiles Remaining'!$A:$C,3,FALSE),"")</f>
        <v/>
      </c>
      <c r="L165" s="51" t="str">
        <f ca="1">IFERROR(VLOOKUP(L164,'Tiles Remaining'!$A:$C,3,FALSE),"")</f>
        <v/>
      </c>
      <c r="M165" s="51" t="str">
        <f ca="1">IFERROR(VLOOKUP(M164,'Tiles Remaining'!$A:$C,3,FALSE),"")</f>
        <v/>
      </c>
      <c r="N165" s="51" t="str">
        <f ca="1">IFERROR(VLOOKUP(N164,'Tiles Remaining'!$A:$C,3,FALSE),"")</f>
        <v/>
      </c>
      <c r="O165" s="51" t="str">
        <f ca="1">IFERROR(VLOOKUP(O164,'Tiles Remaining'!$A:$C,3,FALSE),"")</f>
        <v/>
      </c>
      <c r="P165" s="51" t="str">
        <f ca="1">IFERROR(VLOOKUP(P164,'Tiles Remaining'!$A:$C,3,FALSE),"")</f>
        <v/>
      </c>
      <c r="Q165" s="51" t="str">
        <f ca="1">IFERROR(VLOOKUP(Q164,'Tiles Remaining'!$A:$C,3,FALSE),"")</f>
        <v/>
      </c>
      <c r="R165" s="51" t="str">
        <f ca="1">IFERROR(VLOOKUP(R164,'Tiles Remaining'!$A:$C,3,FALSE),"")</f>
        <v/>
      </c>
      <c r="S165" s="51" t="str">
        <f ca="1">IFERROR(VLOOKUP(S164,'Tiles Remaining'!$A:$C,3,FALSE),"")</f>
        <v/>
      </c>
      <c r="T165" s="51" t="str">
        <f ca="1">IFERROR(VLOOKUP(T164,'Tiles Remaining'!$A:$C,3,FALSE),"")</f>
        <v/>
      </c>
      <c r="U165" s="51" t="str">
        <f ca="1">IFERROR(VLOOKUP(U164,'Tiles Remaining'!$A:$C,3,FALSE),"")</f>
        <v/>
      </c>
      <c r="V165" s="51" t="str">
        <f ca="1">IFERROR(VLOOKUP(V164,'Tiles Remaining'!$A:$C,3,FALSE),"")</f>
        <v/>
      </c>
      <c r="W165" s="51" t="str">
        <f ca="1">IFERROR(VLOOKUP(W164,'Tiles Remaining'!$A:$C,3,FALSE),"")</f>
        <v/>
      </c>
      <c r="X165" s="51" t="str">
        <f ca="1">IFERROR(VLOOKUP(X164,'Tiles Remaining'!$A:$C,3,FALSE),"")</f>
        <v/>
      </c>
      <c r="Y165" s="51" t="str">
        <f ca="1">IFERROR(VLOOKUP(Y164,'Tiles Remaining'!$A:$C,3,FALSE),"")</f>
        <v/>
      </c>
      <c r="Z165" s="53">
        <f ca="1">SUM(K165:Y165)</f>
        <v>0</v>
      </c>
      <c r="AA165" s="55">
        <f ca="1">SUM(Z96:Z165)</f>
        <v>0</v>
      </c>
    </row>
    <row r="166" spans="11:27">
      <c r="K166" s="45"/>
      <c r="L166" s="44" t="s">
        <v>426</v>
      </c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52"/>
      <c r="AA166" s="54"/>
    </row>
    <row r="167" spans="11:27">
      <c r="K167" s="45"/>
      <c r="L167" s="45">
        <v>1</v>
      </c>
      <c r="M167" s="45">
        <v>2</v>
      </c>
      <c r="N167" s="45">
        <v>3</v>
      </c>
      <c r="O167" s="45">
        <v>4</v>
      </c>
      <c r="P167" s="45">
        <v>5</v>
      </c>
      <c r="Q167" s="45">
        <v>6</v>
      </c>
      <c r="R167" s="45">
        <v>7</v>
      </c>
      <c r="S167" s="45">
        <v>8</v>
      </c>
      <c r="T167" s="45">
        <v>9</v>
      </c>
      <c r="U167" s="45">
        <v>10</v>
      </c>
      <c r="V167" s="45">
        <v>11</v>
      </c>
      <c r="W167" s="45">
        <v>12</v>
      </c>
      <c r="X167" s="45">
        <v>13</v>
      </c>
      <c r="Y167" s="45">
        <v>14</v>
      </c>
      <c r="Z167" s="52"/>
      <c r="AA167" s="54"/>
    </row>
    <row r="168" spans="11:27">
      <c r="K168" s="45" t="str">
        <f ca="1">CONCATENATE(D32,E32,F32,G32,H32,I32,J32)</f>
        <v/>
      </c>
      <c r="L168" s="45" t="str">
        <f ca="1">IF(AND(K168&lt;&gt;"",LEFT(K168,1)&lt;&gt;"B",LEFT(K168,1)&lt;&gt;"A"),CONCATENATE(CHAR(CODE(LEFT(K168,1))-1),REPLACE(K168,1,1,"")),"")</f>
        <v/>
      </c>
      <c r="M168" s="45" t="str">
        <f t="shared" ref="M168:Y168" ca="1" si="67">IF(AND(L168&lt;&gt;"",LEFT(L168,1)&lt;&gt;"B",LEFT(L168,1)&lt;&gt;"A"),CONCATENATE(CHAR(CODE(LEFT(L168,1))-1),REPLACE(L168,1,1,"")),"")</f>
        <v/>
      </c>
      <c r="N168" s="45" t="str">
        <f t="shared" ca="1" si="67"/>
        <v/>
      </c>
      <c r="O168" s="45" t="str">
        <f t="shared" ca="1" si="67"/>
        <v/>
      </c>
      <c r="P168" s="45" t="str">
        <f t="shared" ca="1" si="67"/>
        <v/>
      </c>
      <c r="Q168" s="45" t="str">
        <f t="shared" ca="1" si="67"/>
        <v/>
      </c>
      <c r="R168" s="45" t="str">
        <f t="shared" ca="1" si="67"/>
        <v/>
      </c>
      <c r="S168" s="45" t="str">
        <f t="shared" ca="1" si="67"/>
        <v/>
      </c>
      <c r="T168" s="45" t="str">
        <f t="shared" ca="1" si="67"/>
        <v/>
      </c>
      <c r="U168" s="45" t="str">
        <f t="shared" ca="1" si="67"/>
        <v/>
      </c>
      <c r="V168" s="45" t="str">
        <f t="shared" ca="1" si="67"/>
        <v/>
      </c>
      <c r="W168" s="45" t="str">
        <f t="shared" ca="1" si="67"/>
        <v/>
      </c>
      <c r="X168" s="45" t="str">
        <f t="shared" ca="1" si="67"/>
        <v/>
      </c>
      <c r="Y168" s="45" t="str">
        <f t="shared" ca="1" si="67"/>
        <v/>
      </c>
      <c r="Z168" s="52"/>
      <c r="AA168" s="54"/>
    </row>
    <row r="169" spans="11:27">
      <c r="K169" s="45" t="str">
        <f ca="1">IF(IFERROR(IF(K168="","",IF(OR($D$9="Horizontal",$D$9="Single Letter"),INDEX('Current Board'!$B$2:$P$16,VLOOKUP(Scorekeeping!K168,'Standard Board Scores'!$R:$U,3,FALSE),VLOOKUP(Scorekeeping!K168,'Standard Board Scores'!$R:$U,4,FALSE)),"")),"")=0,"",IFERROR(IF(ISERROR(K168),"",IF(OR($D$9="Horizontal",$D$9="Single Letter"),INDEX('Current Board'!$B$2:$P$16,VLOOKUP(Scorekeeping!K168,'Standard Board Scores'!$R:$U,3,FALSE),VLOOKUP(Scorekeeping!K168,'Standard Board Scores'!$R:$U,4,FALSE)),"")),""))</f>
        <v/>
      </c>
      <c r="L169" s="45" t="str">
        <f ca="1">IF(K169&lt;&gt;"",IF(IFERROR(IF(L168="","",IF(OR($D$9="Horizontal",$D$9="Single Letter"),INDEX('Current Board'!$B$2:$P$16,VLOOKUP(Scorekeeping!L168,'Standard Board Scores'!$R:$U,3,FALSE),VLOOKUP(Scorekeeping!L168,'Standard Board Scores'!$R:$U,4,FALSE)),"")),"")=0,"",IFERROR(IF(ISERROR(L168),"",IF(OR($D$9="Horizontal",$D$9="Single Letter"),INDEX('Current Board'!$B$2:$P$16,VLOOKUP(Scorekeeping!L168,'Standard Board Scores'!$R:$U,3,FALSE),VLOOKUP(Scorekeeping!L168,'Standard Board Scores'!$R:$U,4,FALSE)),"")),"")),"")</f>
        <v/>
      </c>
      <c r="M169" s="45" t="str">
        <f ca="1">IF(L169&lt;&gt;"",IF(IFERROR(IF(M168="","",IF(OR($D$9="Horizontal",$D$9="Single Letter"),INDEX('Current Board'!$B$2:$P$16,VLOOKUP(Scorekeeping!M168,'Standard Board Scores'!$R:$U,3,FALSE),VLOOKUP(Scorekeeping!M168,'Standard Board Scores'!$R:$U,4,FALSE)),"")),"")=0,"",IFERROR(IF(ISERROR(M168),"",IF(OR($D$9="Horizontal",$D$9="Single Letter"),INDEX('Current Board'!$B$2:$P$16,VLOOKUP(Scorekeeping!M168,'Standard Board Scores'!$R:$U,3,FALSE),VLOOKUP(Scorekeeping!M168,'Standard Board Scores'!$R:$U,4,FALSE)),"")),"")),"")</f>
        <v/>
      </c>
      <c r="N169" s="45" t="str">
        <f ca="1">IF(M169&lt;&gt;"",IF(IFERROR(IF(N168="","",IF(OR($D$9="Horizontal",$D$9="Single Letter"),INDEX('Current Board'!$B$2:$P$16,VLOOKUP(Scorekeeping!N168,'Standard Board Scores'!$R:$U,3,FALSE),VLOOKUP(Scorekeeping!N168,'Standard Board Scores'!$R:$U,4,FALSE)),"")),"")=0,"",IFERROR(IF(ISERROR(N168),"",IF(OR($D$9="Horizontal",$D$9="Single Letter"),INDEX('Current Board'!$B$2:$P$16,VLOOKUP(Scorekeeping!N168,'Standard Board Scores'!$R:$U,3,FALSE),VLOOKUP(Scorekeeping!N168,'Standard Board Scores'!$R:$U,4,FALSE)),"")),"")),"")</f>
        <v/>
      </c>
      <c r="O169" s="45" t="str">
        <f ca="1">IF(N169&lt;&gt;"",IF(IFERROR(IF(O168="","",IF(OR($D$9="Horizontal",$D$9="Single Letter"),INDEX('Current Board'!$B$2:$P$16,VLOOKUP(Scorekeeping!O168,'Standard Board Scores'!$R:$U,3,FALSE),VLOOKUP(Scorekeeping!O168,'Standard Board Scores'!$R:$U,4,FALSE)),"")),"")=0,"",IFERROR(IF(ISERROR(O168),"",IF(OR($D$9="Horizontal",$D$9="Single Letter"),INDEX('Current Board'!$B$2:$P$16,VLOOKUP(Scorekeeping!O168,'Standard Board Scores'!$R:$U,3,FALSE),VLOOKUP(Scorekeeping!O168,'Standard Board Scores'!$R:$U,4,FALSE)),"")),"")),"")</f>
        <v/>
      </c>
      <c r="P169" s="45" t="str">
        <f ca="1">IF(O169&lt;&gt;"",IF(IFERROR(IF(P168="","",IF(OR($D$9="Horizontal",$D$9="Single Letter"),INDEX('Current Board'!$B$2:$P$16,VLOOKUP(Scorekeeping!P168,'Standard Board Scores'!$R:$U,3,FALSE),VLOOKUP(Scorekeeping!P168,'Standard Board Scores'!$R:$U,4,FALSE)),"")),"")=0,"",IFERROR(IF(ISERROR(P168),"",IF(OR($D$9="Horizontal",$D$9="Single Letter"),INDEX('Current Board'!$B$2:$P$16,VLOOKUP(Scorekeeping!P168,'Standard Board Scores'!$R:$U,3,FALSE),VLOOKUP(Scorekeeping!P168,'Standard Board Scores'!$R:$U,4,FALSE)),"")),"")),"")</f>
        <v/>
      </c>
      <c r="Q169" s="45" t="str">
        <f ca="1">IF(P169&lt;&gt;"",IF(IFERROR(IF(Q168="","",IF(OR($D$9="Horizontal",$D$9="Single Letter"),INDEX('Current Board'!$B$2:$P$16,VLOOKUP(Scorekeeping!Q168,'Standard Board Scores'!$R:$U,3,FALSE),VLOOKUP(Scorekeeping!Q168,'Standard Board Scores'!$R:$U,4,FALSE)),"")),"")=0,"",IFERROR(IF(ISERROR(Q168),"",IF(OR($D$9="Horizontal",$D$9="Single Letter"),INDEX('Current Board'!$B$2:$P$16,VLOOKUP(Scorekeeping!Q168,'Standard Board Scores'!$R:$U,3,FALSE),VLOOKUP(Scorekeeping!Q168,'Standard Board Scores'!$R:$U,4,FALSE)),"")),"")),"")</f>
        <v/>
      </c>
      <c r="R169" s="45" t="str">
        <f ca="1">IF(Q169&lt;&gt;"",IF(IFERROR(IF(R168="","",IF(OR($D$9="Horizontal",$D$9="Single Letter"),INDEX('Current Board'!$B$2:$P$16,VLOOKUP(Scorekeeping!R168,'Standard Board Scores'!$R:$U,3,FALSE),VLOOKUP(Scorekeeping!R168,'Standard Board Scores'!$R:$U,4,FALSE)),"")),"")=0,"",IFERROR(IF(ISERROR(R168),"",IF(OR($D$9="Horizontal",$D$9="Single Letter"),INDEX('Current Board'!$B$2:$P$16,VLOOKUP(Scorekeeping!R168,'Standard Board Scores'!$R:$U,3,FALSE),VLOOKUP(Scorekeeping!R168,'Standard Board Scores'!$R:$U,4,FALSE)),"")),"")),"")</f>
        <v/>
      </c>
      <c r="S169" s="45" t="str">
        <f ca="1">IF(R169&lt;&gt;"",IF(IFERROR(IF(S168="","",IF(OR($D$9="Horizontal",$D$9="Single Letter"),INDEX('Current Board'!$B$2:$P$16,VLOOKUP(Scorekeeping!S168,'Standard Board Scores'!$R:$U,3,FALSE),VLOOKUP(Scorekeeping!S168,'Standard Board Scores'!$R:$U,4,FALSE)),"")),"")=0,"",IFERROR(IF(ISERROR(S168),"",IF(OR($D$9="Horizontal",$D$9="Single Letter"),INDEX('Current Board'!$B$2:$P$16,VLOOKUP(Scorekeeping!S168,'Standard Board Scores'!$R:$U,3,FALSE),VLOOKUP(Scorekeeping!S168,'Standard Board Scores'!$R:$U,4,FALSE)),"")),"")),"")</f>
        <v/>
      </c>
      <c r="T169" s="45" t="str">
        <f ca="1">IF(S169&lt;&gt;"",IF(IFERROR(IF(T168="","",IF(OR($D$9="Horizontal",$D$9="Single Letter"),INDEX('Current Board'!$B$2:$P$16,VLOOKUP(Scorekeeping!T168,'Standard Board Scores'!$R:$U,3,FALSE),VLOOKUP(Scorekeeping!T168,'Standard Board Scores'!$R:$U,4,FALSE)),"")),"")=0,"",IFERROR(IF(ISERROR(T168),"",IF(OR($D$9="Horizontal",$D$9="Single Letter"),INDEX('Current Board'!$B$2:$P$16,VLOOKUP(Scorekeeping!T168,'Standard Board Scores'!$R:$U,3,FALSE),VLOOKUP(Scorekeeping!T168,'Standard Board Scores'!$R:$U,4,FALSE)),"")),"")),"")</f>
        <v/>
      </c>
      <c r="U169" s="45" t="str">
        <f ca="1">IF(T169&lt;&gt;"",IF(IFERROR(IF(U168="","",IF(OR($D$9="Horizontal",$D$9="Single Letter"),INDEX('Current Board'!$B$2:$P$16,VLOOKUP(Scorekeeping!U168,'Standard Board Scores'!$R:$U,3,FALSE),VLOOKUP(Scorekeeping!U168,'Standard Board Scores'!$R:$U,4,FALSE)),"")),"")=0,"",IFERROR(IF(ISERROR(U168),"",IF(OR($D$9="Horizontal",$D$9="Single Letter"),INDEX('Current Board'!$B$2:$P$16,VLOOKUP(Scorekeeping!U168,'Standard Board Scores'!$R:$U,3,FALSE),VLOOKUP(Scorekeeping!U168,'Standard Board Scores'!$R:$U,4,FALSE)),"")),"")),"")</f>
        <v/>
      </c>
      <c r="V169" s="45" t="str">
        <f ca="1">IF(U169&lt;&gt;"",IF(IFERROR(IF(V168="","",IF(OR($D$9="Horizontal",$D$9="Single Letter"),INDEX('Current Board'!$B$2:$P$16,VLOOKUP(Scorekeeping!V168,'Standard Board Scores'!$R:$U,3,FALSE),VLOOKUP(Scorekeeping!V168,'Standard Board Scores'!$R:$U,4,FALSE)),"")),"")=0,"",IFERROR(IF(ISERROR(V168),"",IF(OR($D$9="Horizontal",$D$9="Single Letter"),INDEX('Current Board'!$B$2:$P$16,VLOOKUP(Scorekeeping!V168,'Standard Board Scores'!$R:$U,3,FALSE),VLOOKUP(Scorekeeping!V168,'Standard Board Scores'!$R:$U,4,FALSE)),"")),"")),"")</f>
        <v/>
      </c>
      <c r="W169" s="45" t="str">
        <f ca="1">IF(V169&lt;&gt;"",IF(IFERROR(IF(W168="","",IF(OR($D$9="Horizontal",$D$9="Single Letter"),INDEX('Current Board'!$B$2:$P$16,VLOOKUP(Scorekeeping!W168,'Standard Board Scores'!$R:$U,3,FALSE),VLOOKUP(Scorekeeping!W168,'Standard Board Scores'!$R:$U,4,FALSE)),"")),"")=0,"",IFERROR(IF(ISERROR(W168),"",IF(OR($D$9="Horizontal",$D$9="Single Letter"),INDEX('Current Board'!$B$2:$P$16,VLOOKUP(Scorekeeping!W168,'Standard Board Scores'!$R:$U,3,FALSE),VLOOKUP(Scorekeeping!W168,'Standard Board Scores'!$R:$U,4,FALSE)),"")),"")),"")</f>
        <v/>
      </c>
      <c r="X169" s="45" t="str">
        <f ca="1">IF(W169&lt;&gt;"",IF(IFERROR(IF(X168="","",IF(OR($D$9="Horizontal",$D$9="Single Letter"),INDEX('Current Board'!$B$2:$P$16,VLOOKUP(Scorekeeping!X168,'Standard Board Scores'!$R:$U,3,FALSE),VLOOKUP(Scorekeeping!X168,'Standard Board Scores'!$R:$U,4,FALSE)),"")),"")=0,"",IFERROR(IF(ISERROR(X168),"",IF(OR($D$9="Horizontal",$D$9="Single Letter"),INDEX('Current Board'!$B$2:$P$16,VLOOKUP(Scorekeeping!X168,'Standard Board Scores'!$R:$U,3,FALSE),VLOOKUP(Scorekeeping!X168,'Standard Board Scores'!$R:$U,4,FALSE)),"")),"")),"")</f>
        <v/>
      </c>
      <c r="Y169" s="45" t="str">
        <f ca="1">IF(X169&lt;&gt;"",IF(IFERROR(IF(Y168="","",IF(OR($D$9="Horizontal",$D$9="Single Letter"),INDEX('Current Board'!$B$2:$P$16,VLOOKUP(Scorekeeping!Y168,'Standard Board Scores'!$R:$U,3,FALSE),VLOOKUP(Scorekeeping!Y168,'Standard Board Scores'!$R:$U,4,FALSE)),"")),"")=0,"",IFERROR(IF(ISERROR(Y168),"",IF(OR($D$9="Horizontal",$D$9="Single Letter"),INDEX('Current Board'!$B$2:$P$16,VLOOKUP(Scorekeeping!Y168,'Standard Board Scores'!$R:$U,3,FALSE),VLOOKUP(Scorekeeping!Y168,'Standard Board Scores'!$R:$U,4,FALSE)),"")),"")),"")</f>
        <v/>
      </c>
      <c r="Z169" s="52"/>
      <c r="AA169" s="54"/>
    </row>
    <row r="170" spans="11:27">
      <c r="K170" s="45" t="str">
        <f ca="1">IFERROR(VLOOKUP(K169,'Tiles Remaining'!$A:$C,3,FALSE),"")</f>
        <v/>
      </c>
      <c r="L170" s="45" t="str">
        <f ca="1">IFERROR(VLOOKUP(L169,'Tiles Remaining'!$A:$C,3,FALSE),"")</f>
        <v/>
      </c>
      <c r="M170" s="45" t="str">
        <f ca="1">IFERROR(VLOOKUP(M169,'Tiles Remaining'!$A:$C,3,FALSE),"")</f>
        <v/>
      </c>
      <c r="N170" s="45" t="str">
        <f ca="1">IFERROR(VLOOKUP(N169,'Tiles Remaining'!$A:$C,3,FALSE),"")</f>
        <v/>
      </c>
      <c r="O170" s="45" t="str">
        <f ca="1">IFERROR(VLOOKUP(O169,'Tiles Remaining'!$A:$C,3,FALSE),"")</f>
        <v/>
      </c>
      <c r="P170" s="45" t="str">
        <f ca="1">IFERROR(VLOOKUP(P169,'Tiles Remaining'!$A:$C,3,FALSE),"")</f>
        <v/>
      </c>
      <c r="Q170" s="45" t="str">
        <f ca="1">IFERROR(VLOOKUP(Q169,'Tiles Remaining'!$A:$C,3,FALSE),"")</f>
        <v/>
      </c>
      <c r="R170" s="45" t="str">
        <f ca="1">IFERROR(VLOOKUP(R169,'Tiles Remaining'!$A:$C,3,FALSE),"")</f>
        <v/>
      </c>
      <c r="S170" s="45" t="str">
        <f ca="1">IFERROR(VLOOKUP(S169,'Tiles Remaining'!$A:$C,3,FALSE),"")</f>
        <v/>
      </c>
      <c r="T170" s="45" t="str">
        <f ca="1">IFERROR(VLOOKUP(T169,'Tiles Remaining'!$A:$C,3,FALSE),"")</f>
        <v/>
      </c>
      <c r="U170" s="45" t="str">
        <f ca="1">IFERROR(VLOOKUP(U169,'Tiles Remaining'!$A:$C,3,FALSE),"")</f>
        <v/>
      </c>
      <c r="V170" s="45" t="str">
        <f ca="1">IFERROR(VLOOKUP(V169,'Tiles Remaining'!$A:$C,3,FALSE),"")</f>
        <v/>
      </c>
      <c r="W170" s="45" t="str">
        <f ca="1">IFERROR(VLOOKUP(W169,'Tiles Remaining'!$A:$C,3,FALSE),"")</f>
        <v/>
      </c>
      <c r="X170" s="45" t="str">
        <f ca="1">IFERROR(VLOOKUP(X169,'Tiles Remaining'!$A:$C,3,FALSE),"")</f>
        <v/>
      </c>
      <c r="Y170" s="45" t="str">
        <f ca="1">IFERROR(VLOOKUP(Y169,'Tiles Remaining'!$A:$C,3,FALSE),"")</f>
        <v/>
      </c>
      <c r="Z170" s="53">
        <f ca="1">SUM(K170:Y170)</f>
        <v>0</v>
      </c>
      <c r="AA170" s="54"/>
    </row>
    <row r="171" spans="11:27">
      <c r="K171" s="45"/>
      <c r="L171" s="44" t="s">
        <v>427</v>
      </c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52"/>
      <c r="AA171" s="54"/>
    </row>
    <row r="172" spans="11:27">
      <c r="K172" s="45"/>
      <c r="L172" s="45">
        <v>1</v>
      </c>
      <c r="M172" s="45">
        <v>2</v>
      </c>
      <c r="N172" s="45">
        <v>3</v>
      </c>
      <c r="O172" s="45">
        <v>4</v>
      </c>
      <c r="P172" s="45">
        <v>5</v>
      </c>
      <c r="Q172" s="45">
        <v>6</v>
      </c>
      <c r="R172" s="45">
        <v>7</v>
      </c>
      <c r="S172" s="45">
        <v>8</v>
      </c>
      <c r="T172" s="45">
        <v>9</v>
      </c>
      <c r="U172" s="45">
        <v>10</v>
      </c>
      <c r="V172" s="45">
        <v>11</v>
      </c>
      <c r="W172" s="45">
        <v>12</v>
      </c>
      <c r="X172" s="45">
        <v>13</v>
      </c>
      <c r="Y172" s="45">
        <v>14</v>
      </c>
      <c r="Z172" s="52"/>
      <c r="AA172" s="54"/>
    </row>
    <row r="173" spans="11:27">
      <c r="K173" s="45" t="str">
        <f ca="1">CONCATENATE(D34,E34,F34,G34,H34,I34,J34)</f>
        <v/>
      </c>
      <c r="L173" s="45" t="str">
        <f ca="1">IF(AND(K173&lt;&gt;"",LEFT(K173,1)&lt;&gt;"P",LEFT(K173,1)&lt;&gt;"Q"),CONCATENATE(CHAR(CODE(LEFT(K173,1))+1),REPLACE(K173,1,1,"")),"")</f>
        <v/>
      </c>
      <c r="M173" s="45" t="str">
        <f t="shared" ref="M173:Y173" ca="1" si="68">IF(AND(L173&lt;&gt;"",LEFT(L173,1)&lt;&gt;"P",LEFT(L173,1)&lt;&gt;"Q"),CONCATENATE(CHAR(CODE(LEFT(L173,1))+1),REPLACE(L173,1,1,"")),"")</f>
        <v/>
      </c>
      <c r="N173" s="45" t="str">
        <f t="shared" ca="1" si="68"/>
        <v/>
      </c>
      <c r="O173" s="45" t="str">
        <f t="shared" ca="1" si="68"/>
        <v/>
      </c>
      <c r="P173" s="45" t="str">
        <f t="shared" ca="1" si="68"/>
        <v/>
      </c>
      <c r="Q173" s="45" t="str">
        <f t="shared" ca="1" si="68"/>
        <v/>
      </c>
      <c r="R173" s="45" t="str">
        <f t="shared" ca="1" si="68"/>
        <v/>
      </c>
      <c r="S173" s="45" t="str">
        <f t="shared" ca="1" si="68"/>
        <v/>
      </c>
      <c r="T173" s="45" t="str">
        <f t="shared" ca="1" si="68"/>
        <v/>
      </c>
      <c r="U173" s="45" t="str">
        <f t="shared" ca="1" si="68"/>
        <v/>
      </c>
      <c r="V173" s="45" t="str">
        <f t="shared" ca="1" si="68"/>
        <v/>
      </c>
      <c r="W173" s="45" t="str">
        <f t="shared" ca="1" si="68"/>
        <v/>
      </c>
      <c r="X173" s="45" t="str">
        <f t="shared" ca="1" si="68"/>
        <v/>
      </c>
      <c r="Y173" s="45" t="str">
        <f t="shared" ca="1" si="68"/>
        <v/>
      </c>
      <c r="Z173" s="52"/>
      <c r="AA173" s="54"/>
    </row>
    <row r="174" spans="11:27">
      <c r="K174" s="45" t="str">
        <f ca="1">IF(IFERROR(IF(K173="","",IF(OR($D$9="Horizontal",$D$9="Single Letter"),INDEX('Current Board'!$B$2:$P$16,VLOOKUP(Scorekeeping!K173,'Standard Board Scores'!$R:$U,3,FALSE),VLOOKUP(Scorekeeping!K173,'Standard Board Scores'!$R:$U,4,FALSE)),"")),"")=0,"",IFERROR(IF(ISERROR(K173),"",IF(OR($D$9="Horizontal",$D$9="Single Letter"),INDEX('Current Board'!$B$2:$P$16,VLOOKUP(Scorekeeping!K173,'Standard Board Scores'!$R:$U,3,FALSE),VLOOKUP(Scorekeeping!K173,'Standard Board Scores'!$R:$U,4,FALSE)),"")),""))</f>
        <v/>
      </c>
      <c r="L174" s="45" t="str">
        <f ca="1">IF(K174&lt;&gt;"",IF(IFERROR(IF(L173="","",IF(OR($D$9="Horizontal",$D$9="Single Letter"),INDEX('Current Board'!$B$2:$P$16,VLOOKUP(Scorekeeping!L173,'Standard Board Scores'!$R:$U,3,FALSE),VLOOKUP(Scorekeeping!L173,'Standard Board Scores'!$R:$U,4,FALSE)),"")),"")=0,"",IFERROR(IF(ISERROR(L173),"",IF(OR($D$9="Horizontal",$D$9="Single Letter"),INDEX('Current Board'!$B$2:$P$16,VLOOKUP(Scorekeeping!L173,'Standard Board Scores'!$R:$U,3,FALSE),VLOOKUP(Scorekeeping!L173,'Standard Board Scores'!$R:$U,4,FALSE)),"")),"")),"")</f>
        <v/>
      </c>
      <c r="M174" s="45" t="str">
        <f ca="1">IF(L174&lt;&gt;"",IF(IFERROR(IF(M173="","",IF(OR($D$9="Horizontal",$D$9="Single Letter"),INDEX('Current Board'!$B$2:$P$16,VLOOKUP(Scorekeeping!M173,'Standard Board Scores'!$R:$U,3,FALSE),VLOOKUP(Scorekeeping!M173,'Standard Board Scores'!$R:$U,4,FALSE)),"")),"")=0,"",IFERROR(IF(ISERROR(M173),"",IF(OR($D$9="Horizontal",$D$9="Single Letter"),INDEX('Current Board'!$B$2:$P$16,VLOOKUP(Scorekeeping!M173,'Standard Board Scores'!$R:$U,3,FALSE),VLOOKUP(Scorekeeping!M173,'Standard Board Scores'!$R:$U,4,FALSE)),"")),"")),"")</f>
        <v/>
      </c>
      <c r="N174" s="45" t="str">
        <f ca="1">IF(M174&lt;&gt;"",IF(IFERROR(IF(N173="","",IF(OR($D$9="Horizontal",$D$9="Single Letter"),INDEX('Current Board'!$B$2:$P$16,VLOOKUP(Scorekeeping!N173,'Standard Board Scores'!$R:$U,3,FALSE),VLOOKUP(Scorekeeping!N173,'Standard Board Scores'!$R:$U,4,FALSE)),"")),"")=0,"",IFERROR(IF(ISERROR(N173),"",IF(OR($D$9="Horizontal",$D$9="Single Letter"),INDEX('Current Board'!$B$2:$P$16,VLOOKUP(Scorekeeping!N173,'Standard Board Scores'!$R:$U,3,FALSE),VLOOKUP(Scorekeeping!N173,'Standard Board Scores'!$R:$U,4,FALSE)),"")),"")),"")</f>
        <v/>
      </c>
      <c r="O174" s="45" t="str">
        <f ca="1">IF(N174&lt;&gt;"",IF(IFERROR(IF(O173="","",IF(OR($D$9="Horizontal",$D$9="Single Letter"),INDEX('Current Board'!$B$2:$P$16,VLOOKUP(Scorekeeping!O173,'Standard Board Scores'!$R:$U,3,FALSE),VLOOKUP(Scorekeeping!O173,'Standard Board Scores'!$R:$U,4,FALSE)),"")),"")=0,"",IFERROR(IF(ISERROR(O173),"",IF(OR($D$9="Horizontal",$D$9="Single Letter"),INDEX('Current Board'!$B$2:$P$16,VLOOKUP(Scorekeeping!O173,'Standard Board Scores'!$R:$U,3,FALSE),VLOOKUP(Scorekeeping!O173,'Standard Board Scores'!$R:$U,4,FALSE)),"")),"")),"")</f>
        <v/>
      </c>
      <c r="P174" s="45" t="str">
        <f ca="1">IF(O174&lt;&gt;"",IF(IFERROR(IF(P173="","",IF(OR($D$9="Horizontal",$D$9="Single Letter"),INDEX('Current Board'!$B$2:$P$16,VLOOKUP(Scorekeeping!P173,'Standard Board Scores'!$R:$U,3,FALSE),VLOOKUP(Scorekeeping!P173,'Standard Board Scores'!$R:$U,4,FALSE)),"")),"")=0,"",IFERROR(IF(ISERROR(P173),"",IF(OR($D$9="Horizontal",$D$9="Single Letter"),INDEX('Current Board'!$B$2:$P$16,VLOOKUP(Scorekeeping!P173,'Standard Board Scores'!$R:$U,3,FALSE),VLOOKUP(Scorekeeping!P173,'Standard Board Scores'!$R:$U,4,FALSE)),"")),"")),"")</f>
        <v/>
      </c>
      <c r="Q174" s="45" t="str">
        <f ca="1">IF(P174&lt;&gt;"",IF(IFERROR(IF(Q173="","",IF(OR($D$9="Horizontal",$D$9="Single Letter"),INDEX('Current Board'!$B$2:$P$16,VLOOKUP(Scorekeeping!Q173,'Standard Board Scores'!$R:$U,3,FALSE),VLOOKUP(Scorekeeping!Q173,'Standard Board Scores'!$R:$U,4,FALSE)),"")),"")=0,"",IFERROR(IF(ISERROR(Q173),"",IF(OR($D$9="Horizontal",$D$9="Single Letter"),INDEX('Current Board'!$B$2:$P$16,VLOOKUP(Scorekeeping!Q173,'Standard Board Scores'!$R:$U,3,FALSE),VLOOKUP(Scorekeeping!Q173,'Standard Board Scores'!$R:$U,4,FALSE)),"")),"")),"")</f>
        <v/>
      </c>
      <c r="R174" s="45" t="str">
        <f ca="1">IF(Q174&lt;&gt;"",IF(IFERROR(IF(R173="","",IF(OR($D$9="Horizontal",$D$9="Single Letter"),INDEX('Current Board'!$B$2:$P$16,VLOOKUP(Scorekeeping!R173,'Standard Board Scores'!$R:$U,3,FALSE),VLOOKUP(Scorekeeping!R173,'Standard Board Scores'!$R:$U,4,FALSE)),"")),"")=0,"",IFERROR(IF(ISERROR(R173),"",IF(OR($D$9="Horizontal",$D$9="Single Letter"),INDEX('Current Board'!$B$2:$P$16,VLOOKUP(Scorekeeping!R173,'Standard Board Scores'!$R:$U,3,FALSE),VLOOKUP(Scorekeeping!R173,'Standard Board Scores'!$R:$U,4,FALSE)),"")),"")),"")</f>
        <v/>
      </c>
      <c r="S174" s="45" t="str">
        <f ca="1">IF(R174&lt;&gt;"",IF(IFERROR(IF(S173="","",IF(OR($D$9="Horizontal",$D$9="Single Letter"),INDEX('Current Board'!$B$2:$P$16,VLOOKUP(Scorekeeping!S173,'Standard Board Scores'!$R:$U,3,FALSE),VLOOKUP(Scorekeeping!S173,'Standard Board Scores'!$R:$U,4,FALSE)),"")),"")=0,"",IFERROR(IF(ISERROR(S173),"",IF(OR($D$9="Horizontal",$D$9="Single Letter"),INDEX('Current Board'!$B$2:$P$16,VLOOKUP(Scorekeeping!S173,'Standard Board Scores'!$R:$U,3,FALSE),VLOOKUP(Scorekeeping!S173,'Standard Board Scores'!$R:$U,4,FALSE)),"")),"")),"")</f>
        <v/>
      </c>
      <c r="T174" s="45" t="str">
        <f ca="1">IF(S174&lt;&gt;"",IF(IFERROR(IF(T173="","",IF(OR($D$9="Horizontal",$D$9="Single Letter"),INDEX('Current Board'!$B$2:$P$16,VLOOKUP(Scorekeeping!T173,'Standard Board Scores'!$R:$U,3,FALSE),VLOOKUP(Scorekeeping!T173,'Standard Board Scores'!$R:$U,4,FALSE)),"")),"")=0,"",IFERROR(IF(ISERROR(T173),"",IF(OR($D$9="Horizontal",$D$9="Single Letter"),INDEX('Current Board'!$B$2:$P$16,VLOOKUP(Scorekeeping!T173,'Standard Board Scores'!$R:$U,3,FALSE),VLOOKUP(Scorekeeping!T173,'Standard Board Scores'!$R:$U,4,FALSE)),"")),"")),"")</f>
        <v/>
      </c>
      <c r="U174" s="45" t="str">
        <f ca="1">IF(T174&lt;&gt;"",IF(IFERROR(IF(U173="","",IF(OR($D$9="Horizontal",$D$9="Single Letter"),INDEX('Current Board'!$B$2:$P$16,VLOOKUP(Scorekeeping!U173,'Standard Board Scores'!$R:$U,3,FALSE),VLOOKUP(Scorekeeping!U173,'Standard Board Scores'!$R:$U,4,FALSE)),"")),"")=0,"",IFERROR(IF(ISERROR(U173),"",IF(OR($D$9="Horizontal",$D$9="Single Letter"),INDEX('Current Board'!$B$2:$P$16,VLOOKUP(Scorekeeping!U173,'Standard Board Scores'!$R:$U,3,FALSE),VLOOKUP(Scorekeeping!U173,'Standard Board Scores'!$R:$U,4,FALSE)),"")),"")),"")</f>
        <v/>
      </c>
      <c r="V174" s="45" t="str">
        <f ca="1">IF(U174&lt;&gt;"",IF(IFERROR(IF(V173="","",IF(OR($D$9="Horizontal",$D$9="Single Letter"),INDEX('Current Board'!$B$2:$P$16,VLOOKUP(Scorekeeping!V173,'Standard Board Scores'!$R:$U,3,FALSE),VLOOKUP(Scorekeeping!V173,'Standard Board Scores'!$R:$U,4,FALSE)),"")),"")=0,"",IFERROR(IF(ISERROR(V173),"",IF(OR($D$9="Horizontal",$D$9="Single Letter"),INDEX('Current Board'!$B$2:$P$16,VLOOKUP(Scorekeeping!V173,'Standard Board Scores'!$R:$U,3,FALSE),VLOOKUP(Scorekeeping!V173,'Standard Board Scores'!$R:$U,4,FALSE)),"")),"")),"")</f>
        <v/>
      </c>
      <c r="W174" s="45" t="str">
        <f ca="1">IF(V174&lt;&gt;"",IF(IFERROR(IF(W173="","",IF(OR($D$9="Horizontal",$D$9="Single Letter"),INDEX('Current Board'!$B$2:$P$16,VLOOKUP(Scorekeeping!W173,'Standard Board Scores'!$R:$U,3,FALSE),VLOOKUP(Scorekeeping!W173,'Standard Board Scores'!$R:$U,4,FALSE)),"")),"")=0,"",IFERROR(IF(ISERROR(W173),"",IF(OR($D$9="Horizontal",$D$9="Single Letter"),INDEX('Current Board'!$B$2:$P$16,VLOOKUP(Scorekeeping!W173,'Standard Board Scores'!$R:$U,3,FALSE),VLOOKUP(Scorekeeping!W173,'Standard Board Scores'!$R:$U,4,FALSE)),"")),"")),"")</f>
        <v/>
      </c>
      <c r="X174" s="45" t="str">
        <f ca="1">IF(W174&lt;&gt;"",IF(IFERROR(IF(X173="","",IF(OR($D$9="Horizontal",$D$9="Single Letter"),INDEX('Current Board'!$B$2:$P$16,VLOOKUP(Scorekeeping!X173,'Standard Board Scores'!$R:$U,3,FALSE),VLOOKUP(Scorekeeping!X173,'Standard Board Scores'!$R:$U,4,FALSE)),"")),"")=0,"",IFERROR(IF(ISERROR(X173),"",IF(OR($D$9="Horizontal",$D$9="Single Letter"),INDEX('Current Board'!$B$2:$P$16,VLOOKUP(Scorekeeping!X173,'Standard Board Scores'!$R:$U,3,FALSE),VLOOKUP(Scorekeeping!X173,'Standard Board Scores'!$R:$U,4,FALSE)),"")),"")),"")</f>
        <v/>
      </c>
      <c r="Y174" s="45" t="str">
        <f ca="1">IF(X174&lt;&gt;"",IF(IFERROR(IF(Y173="","",IF(OR($D$9="Horizontal",$D$9="Single Letter"),INDEX('Current Board'!$B$2:$P$16,VLOOKUP(Scorekeeping!Y173,'Standard Board Scores'!$R:$U,3,FALSE),VLOOKUP(Scorekeeping!Y173,'Standard Board Scores'!$R:$U,4,FALSE)),"")),"")=0,"",IFERROR(IF(ISERROR(Y173),"",IF(OR($D$9="Horizontal",$D$9="Single Letter"),INDEX('Current Board'!$B$2:$P$16,VLOOKUP(Scorekeeping!Y173,'Standard Board Scores'!$R:$U,3,FALSE),VLOOKUP(Scorekeeping!Y173,'Standard Board Scores'!$R:$U,4,FALSE)),"")),"")),"")</f>
        <v/>
      </c>
      <c r="Z174" s="52"/>
      <c r="AA174" s="54"/>
    </row>
    <row r="175" spans="11:27">
      <c r="K175" s="45" t="str">
        <f ca="1">IFERROR(VLOOKUP(K174,'Tiles Remaining'!$A:$C,3,FALSE),"")</f>
        <v/>
      </c>
      <c r="L175" s="45" t="str">
        <f ca="1">IFERROR(VLOOKUP(L174,'Tiles Remaining'!$A:$C,3,FALSE),"")</f>
        <v/>
      </c>
      <c r="M175" s="45" t="str">
        <f ca="1">IFERROR(VLOOKUP(M174,'Tiles Remaining'!$A:$C,3,FALSE),"")</f>
        <v/>
      </c>
      <c r="N175" s="45" t="str">
        <f ca="1">IFERROR(VLOOKUP(N174,'Tiles Remaining'!$A:$C,3,FALSE),"")</f>
        <v/>
      </c>
      <c r="O175" s="45" t="str">
        <f ca="1">IFERROR(VLOOKUP(O174,'Tiles Remaining'!$A:$C,3,FALSE),"")</f>
        <v/>
      </c>
      <c r="P175" s="45" t="str">
        <f ca="1">IFERROR(VLOOKUP(P174,'Tiles Remaining'!$A:$C,3,FALSE),"")</f>
        <v/>
      </c>
      <c r="Q175" s="45" t="str">
        <f ca="1">IFERROR(VLOOKUP(Q174,'Tiles Remaining'!$A:$C,3,FALSE),"")</f>
        <v/>
      </c>
      <c r="R175" s="45" t="str">
        <f ca="1">IFERROR(VLOOKUP(R174,'Tiles Remaining'!$A:$C,3,FALSE),"")</f>
        <v/>
      </c>
      <c r="S175" s="45" t="str">
        <f ca="1">IFERROR(VLOOKUP(S174,'Tiles Remaining'!$A:$C,3,FALSE),"")</f>
        <v/>
      </c>
      <c r="T175" s="45" t="str">
        <f ca="1">IFERROR(VLOOKUP(T174,'Tiles Remaining'!$A:$C,3,FALSE),"")</f>
        <v/>
      </c>
      <c r="U175" s="45" t="str">
        <f ca="1">IFERROR(VLOOKUP(U174,'Tiles Remaining'!$A:$C,3,FALSE),"")</f>
        <v/>
      </c>
      <c r="V175" s="45" t="str">
        <f ca="1">IFERROR(VLOOKUP(V174,'Tiles Remaining'!$A:$C,3,FALSE),"")</f>
        <v/>
      </c>
      <c r="W175" s="45" t="str">
        <f ca="1">IFERROR(VLOOKUP(W174,'Tiles Remaining'!$A:$C,3,FALSE),"")</f>
        <v/>
      </c>
      <c r="X175" s="45" t="str">
        <f ca="1">IFERROR(VLOOKUP(X174,'Tiles Remaining'!$A:$C,3,FALSE),"")</f>
        <v/>
      </c>
      <c r="Y175" s="45" t="str">
        <f ca="1">IFERROR(VLOOKUP(Y174,'Tiles Remaining'!$A:$C,3,FALSE),"")</f>
        <v/>
      </c>
      <c r="Z175" s="53">
        <f ca="1">SUM(K175:Y175)</f>
        <v>0</v>
      </c>
      <c r="AA175" s="54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V27"/>
  <sheetViews>
    <sheetView topLeftCell="A9" workbookViewId="0">
      <selection activeCell="R22" sqref="R22:X22"/>
    </sheetView>
  </sheetViews>
  <sheetFormatPr defaultColWidth="4.7109375" defaultRowHeight="15"/>
  <cols>
    <col min="1" max="1" width="1" style="2" customWidth="1"/>
    <col min="2" max="6" width="4.7109375" style="2"/>
    <col min="7" max="16" width="4.7109375" style="6"/>
    <col min="17" max="17" width="0.7109375" style="6" customWidth="1"/>
    <col min="18" max="21" width="4.7109375" style="6"/>
    <col min="22" max="23" width="8.140625" style="6" bestFit="1" customWidth="1"/>
    <col min="24" max="24" width="9.7109375" style="6" customWidth="1"/>
    <col min="25" max="25" width="8.140625" style="6" bestFit="1" customWidth="1"/>
    <col min="26" max="28" width="4.7109375" style="6"/>
    <col min="29" max="29" width="4.7109375" style="6" customWidth="1"/>
    <col min="30" max="32" width="4.7109375" style="6"/>
    <col min="33" max="33" width="1.140625" style="6" customWidth="1"/>
    <col min="34" max="16384" width="4.7109375" style="6"/>
  </cols>
  <sheetData>
    <row r="1" spans="2:48" ht="15.75" thickBot="1">
      <c r="B1" s="36" t="s">
        <v>358</v>
      </c>
      <c r="R1" s="24" t="s">
        <v>362</v>
      </c>
      <c r="AH1" s="24" t="s">
        <v>378</v>
      </c>
    </row>
    <row r="2" spans="2:48" ht="21" customHeight="1" thickTop="1" thickBot="1">
      <c r="B2" s="65"/>
      <c r="C2" s="66"/>
      <c r="D2" s="66"/>
      <c r="E2" s="67"/>
      <c r="F2" s="66"/>
      <c r="G2" s="66"/>
      <c r="H2" s="66"/>
      <c r="I2" s="65"/>
      <c r="J2" s="66"/>
      <c r="K2" s="66"/>
      <c r="L2" s="66"/>
      <c r="M2" s="67"/>
      <c r="N2" s="66"/>
      <c r="O2" s="66"/>
      <c r="P2" s="65"/>
      <c r="R2" s="1" t="str">
        <f>IF(B2&lt;&gt;'Current Board'!B2,'Current Board'!B2,"")</f>
        <v/>
      </c>
      <c r="S2" s="1" t="str">
        <f>IF(C2&lt;&gt;'Current Board'!C2,'Current Board'!C2,"")</f>
        <v/>
      </c>
      <c r="T2" s="1" t="str">
        <f>IF(D2&lt;&gt;'Current Board'!D2,'Current Board'!D2,"")</f>
        <v/>
      </c>
      <c r="U2" s="1" t="str">
        <f>IF(E2&lt;&gt;'Current Board'!E2,'Current Board'!E2,"")</f>
        <v/>
      </c>
      <c r="V2" s="1" t="str">
        <f>IF(F2&lt;&gt;'Current Board'!F2,'Current Board'!F2,"")</f>
        <v/>
      </c>
      <c r="W2" s="1" t="str">
        <f>IF(G2&lt;&gt;'Current Board'!G2,'Current Board'!G2,"")</f>
        <v/>
      </c>
      <c r="X2" s="1" t="str">
        <f>IF(H2&lt;&gt;'Current Board'!H2,'Current Board'!H2,"")</f>
        <v/>
      </c>
      <c r="Y2" s="1" t="str">
        <f>IF(I2&lt;&gt;'Current Board'!I2,'Current Board'!I2,"")</f>
        <v/>
      </c>
      <c r="Z2" s="1" t="str">
        <f>IF(J2&lt;&gt;'Current Board'!J2,'Current Board'!J2,"")</f>
        <v/>
      </c>
      <c r="AA2" s="1" t="str">
        <f>IF(K2&lt;&gt;'Current Board'!K2,'Current Board'!K2,"")</f>
        <v/>
      </c>
      <c r="AB2" s="1" t="str">
        <f>IF(L2&lt;&gt;'Current Board'!L2,'Current Board'!L2,"")</f>
        <v/>
      </c>
      <c r="AC2" s="1" t="str">
        <f>IF(M2&lt;&gt;'Current Board'!M2,'Current Board'!M2,"")</f>
        <v/>
      </c>
      <c r="AD2" s="1" t="str">
        <f>IF(N2&lt;&gt;'Current Board'!N2,'Current Board'!N2,"")</f>
        <v/>
      </c>
      <c r="AE2" s="1" t="str">
        <f>IF(O2&lt;&gt;'Current Board'!O2,'Current Board'!O2,"")</f>
        <v/>
      </c>
      <c r="AF2" s="1" t="str">
        <f>IF(P2&lt;&gt;'Current Board'!P2,'Current Board'!P2,"")</f>
        <v/>
      </c>
      <c r="AH2" s="1" t="str">
        <f ca="1">IF(R2&lt;&gt;"",REPLACE(REPLACE(CELL("address",B2),1,1,""),SEARCH("$",REPLACE(CELL("address",B2),1,1,"")),1,""),"")</f>
        <v/>
      </c>
      <c r="AI2" s="1" t="str">
        <f t="shared" ref="AI2:AV2" ca="1" si="0">IF(S2&lt;&gt;"",REPLACE(REPLACE(CELL("address",C2),1,1,""),SEARCH("$",REPLACE(CELL("address",C2),1,1,"")),1,""),"")</f>
        <v/>
      </c>
      <c r="AJ2" s="1" t="str">
        <f t="shared" ca="1" si="0"/>
        <v/>
      </c>
      <c r="AK2" s="1" t="str">
        <f t="shared" ca="1" si="0"/>
        <v/>
      </c>
      <c r="AL2" s="1" t="str">
        <f t="shared" ca="1" si="0"/>
        <v/>
      </c>
      <c r="AM2" s="1" t="str">
        <f t="shared" ca="1" si="0"/>
        <v/>
      </c>
      <c r="AN2" s="1" t="str">
        <f t="shared" ca="1" si="0"/>
        <v/>
      </c>
      <c r="AO2" s="1" t="str">
        <f t="shared" ca="1" si="0"/>
        <v/>
      </c>
      <c r="AP2" s="1" t="str">
        <f t="shared" ca="1" si="0"/>
        <v/>
      </c>
      <c r="AQ2" s="1" t="str">
        <f t="shared" ca="1" si="0"/>
        <v/>
      </c>
      <c r="AR2" s="1" t="str">
        <f t="shared" ca="1" si="0"/>
        <v/>
      </c>
      <c r="AS2" s="1" t="str">
        <f t="shared" ca="1" si="0"/>
        <v/>
      </c>
      <c r="AT2" s="1" t="str">
        <f t="shared" ca="1" si="0"/>
        <v/>
      </c>
      <c r="AU2" s="1" t="str">
        <f t="shared" ca="1" si="0"/>
        <v/>
      </c>
      <c r="AV2" s="1" t="str">
        <f t="shared" ca="1" si="0"/>
        <v/>
      </c>
    </row>
    <row r="3" spans="2:48" ht="21" customHeight="1" thickTop="1" thickBot="1">
      <c r="B3" s="66"/>
      <c r="C3" s="68"/>
      <c r="D3" s="66"/>
      <c r="E3" s="66"/>
      <c r="F3" s="66"/>
      <c r="G3" s="69"/>
      <c r="H3" s="66"/>
      <c r="I3" s="66"/>
      <c r="J3" s="66"/>
      <c r="K3" s="69"/>
      <c r="L3" s="66"/>
      <c r="M3" s="66"/>
      <c r="N3" s="66"/>
      <c r="O3" s="68"/>
      <c r="P3" s="66"/>
      <c r="R3" s="1" t="str">
        <f>IF(B3&lt;&gt;'Current Board'!B3,'Current Board'!B3,"")</f>
        <v/>
      </c>
      <c r="S3" s="1" t="str">
        <f>IF(C3&lt;&gt;'Current Board'!C3,'Current Board'!C3,"")</f>
        <v/>
      </c>
      <c r="T3" s="1" t="str">
        <f>IF(D3&lt;&gt;'Current Board'!D3,'Current Board'!D3,"")</f>
        <v/>
      </c>
      <c r="U3" s="1" t="str">
        <f>IF(E3&lt;&gt;'Current Board'!E3,'Current Board'!E3,"")</f>
        <v/>
      </c>
      <c r="V3" s="1" t="str">
        <f>IF(F3&lt;&gt;'Current Board'!F3,'Current Board'!F3,"")</f>
        <v/>
      </c>
      <c r="W3" s="1" t="str">
        <f>IF(G3&lt;&gt;'Current Board'!G3,'Current Board'!G3,"")</f>
        <v/>
      </c>
      <c r="X3" s="1" t="str">
        <f>IF(H3&lt;&gt;'Current Board'!H3,'Current Board'!H3,"")</f>
        <v/>
      </c>
      <c r="Y3" s="1" t="str">
        <f>IF(I3&lt;&gt;'Current Board'!I3,'Current Board'!I3,"")</f>
        <v/>
      </c>
      <c r="Z3" s="1" t="str">
        <f>IF(J3&lt;&gt;'Current Board'!J3,'Current Board'!J3,"")</f>
        <v/>
      </c>
      <c r="AA3" s="1" t="str">
        <f>IF(K3&lt;&gt;'Current Board'!K3,'Current Board'!K3,"")</f>
        <v/>
      </c>
      <c r="AB3" s="1" t="str">
        <f>IF(L3&lt;&gt;'Current Board'!L3,'Current Board'!L3,"")</f>
        <v/>
      </c>
      <c r="AC3" s="1" t="str">
        <f>IF(M3&lt;&gt;'Current Board'!M3,'Current Board'!M3,"")</f>
        <v/>
      </c>
      <c r="AD3" s="1" t="str">
        <f>IF(N3&lt;&gt;'Current Board'!N3,'Current Board'!N3,"")</f>
        <v/>
      </c>
      <c r="AE3" s="1" t="str">
        <f>IF(O3&lt;&gt;'Current Board'!O3,'Current Board'!O3,"")</f>
        <v/>
      </c>
      <c r="AF3" s="1" t="str">
        <f>IF(P3&lt;&gt;'Current Board'!P3,'Current Board'!P3,"")</f>
        <v/>
      </c>
      <c r="AH3" s="1" t="str">
        <f t="shared" ref="AH3:AH16" ca="1" si="1">IF(R3&lt;&gt;"",REPLACE(REPLACE(CELL("address",B3),1,1,""),SEARCH("$",REPLACE(CELL("address",B3),1,1,"")),1,""),"")</f>
        <v/>
      </c>
      <c r="AI3" s="1" t="str">
        <f t="shared" ref="AI3:AI16" ca="1" si="2">IF(S3&lt;&gt;"",REPLACE(REPLACE(CELL("address",C3),1,1,""),SEARCH("$",REPLACE(CELL("address",C3),1,1,"")),1,""),"")</f>
        <v/>
      </c>
      <c r="AJ3" s="1" t="str">
        <f t="shared" ref="AJ3:AJ16" ca="1" si="3">IF(T3&lt;&gt;"",REPLACE(REPLACE(CELL("address",D3),1,1,""),SEARCH("$",REPLACE(CELL("address",D3),1,1,"")),1,""),"")</f>
        <v/>
      </c>
      <c r="AK3" s="1" t="str">
        <f t="shared" ref="AK3:AK16" ca="1" si="4">IF(U3&lt;&gt;"",REPLACE(REPLACE(CELL("address",E3),1,1,""),SEARCH("$",REPLACE(CELL("address",E3),1,1,"")),1,""),"")</f>
        <v/>
      </c>
      <c r="AL3" s="1" t="str">
        <f t="shared" ref="AL3:AL16" ca="1" si="5">IF(V3&lt;&gt;"",REPLACE(REPLACE(CELL("address",F3),1,1,""),SEARCH("$",REPLACE(CELL("address",F3),1,1,"")),1,""),"")</f>
        <v/>
      </c>
      <c r="AM3" s="1" t="str">
        <f t="shared" ref="AM3:AM16" ca="1" si="6">IF(W3&lt;&gt;"",REPLACE(REPLACE(CELL("address",G3),1,1,""),SEARCH("$",REPLACE(CELL("address",G3),1,1,"")),1,""),"")</f>
        <v/>
      </c>
      <c r="AN3" s="1" t="str">
        <f t="shared" ref="AN3:AN16" ca="1" si="7">IF(X3&lt;&gt;"",REPLACE(REPLACE(CELL("address",H3),1,1,""),SEARCH("$",REPLACE(CELL("address",H3),1,1,"")),1,""),"")</f>
        <v/>
      </c>
      <c r="AO3" s="1" t="str">
        <f t="shared" ref="AO3:AO16" ca="1" si="8">IF(Y3&lt;&gt;"",REPLACE(REPLACE(CELL("address",I3),1,1,""),SEARCH("$",REPLACE(CELL("address",I3),1,1,"")),1,""),"")</f>
        <v/>
      </c>
      <c r="AP3" s="1" t="str">
        <f t="shared" ref="AP3:AP16" ca="1" si="9">IF(Z3&lt;&gt;"",REPLACE(REPLACE(CELL("address",J3),1,1,""),SEARCH("$",REPLACE(CELL("address",J3),1,1,"")),1,""),"")</f>
        <v/>
      </c>
      <c r="AQ3" s="1" t="str">
        <f t="shared" ref="AQ3:AQ16" ca="1" si="10">IF(AA3&lt;&gt;"",REPLACE(REPLACE(CELL("address",K3),1,1,""),SEARCH("$",REPLACE(CELL("address",K3),1,1,"")),1,""),"")</f>
        <v/>
      </c>
      <c r="AR3" s="1" t="str">
        <f t="shared" ref="AR3:AR16" ca="1" si="11">IF(AB3&lt;&gt;"",REPLACE(REPLACE(CELL("address",L3),1,1,""),SEARCH("$",REPLACE(CELL("address",L3),1,1,"")),1,""),"")</f>
        <v/>
      </c>
      <c r="AS3" s="1" t="str">
        <f t="shared" ref="AS3:AS16" ca="1" si="12">IF(AC3&lt;&gt;"",REPLACE(REPLACE(CELL("address",M3),1,1,""),SEARCH("$",REPLACE(CELL("address",M3),1,1,"")),1,""),"")</f>
        <v/>
      </c>
      <c r="AT3" s="1" t="str">
        <f t="shared" ref="AT3:AT16" ca="1" si="13">IF(AD3&lt;&gt;"",REPLACE(REPLACE(CELL("address",N3),1,1,""),SEARCH("$",REPLACE(CELL("address",N3),1,1,"")),1,""),"")</f>
        <v/>
      </c>
      <c r="AU3" s="1" t="str">
        <f t="shared" ref="AU3:AU16" ca="1" si="14">IF(AE3&lt;&gt;"",REPLACE(REPLACE(CELL("address",O3),1,1,""),SEARCH("$",REPLACE(CELL("address",O3),1,1,"")),1,""),"")</f>
        <v/>
      </c>
      <c r="AV3" s="1" t="str">
        <f t="shared" ref="AV3:AV16" ca="1" si="15">IF(AF3&lt;&gt;"",REPLACE(REPLACE(CELL("address",P3),1,1,""),SEARCH("$",REPLACE(CELL("address",P3),1,1,"")),1,""),"")</f>
        <v/>
      </c>
    </row>
    <row r="4" spans="2:48" ht="21" customHeight="1" thickTop="1" thickBot="1">
      <c r="B4" s="66"/>
      <c r="C4" s="66"/>
      <c r="D4" s="68"/>
      <c r="E4" s="66"/>
      <c r="F4" s="66"/>
      <c r="G4" s="66"/>
      <c r="H4" s="67"/>
      <c r="I4" s="66"/>
      <c r="J4" s="67"/>
      <c r="K4" s="66"/>
      <c r="L4" s="66"/>
      <c r="M4" s="66"/>
      <c r="N4" s="68"/>
      <c r="O4" s="66"/>
      <c r="P4" s="66"/>
      <c r="R4" s="1" t="str">
        <f>IF(B4&lt;&gt;'Current Board'!B4,'Current Board'!B4,"")</f>
        <v/>
      </c>
      <c r="S4" s="1" t="str">
        <f>IF(C4&lt;&gt;'Current Board'!C4,'Current Board'!C4,"")</f>
        <v/>
      </c>
      <c r="T4" s="1" t="str">
        <f>IF(D4&lt;&gt;'Current Board'!D4,'Current Board'!D4,"")</f>
        <v/>
      </c>
      <c r="U4" s="1" t="str">
        <f>IF(E4&lt;&gt;'Current Board'!E4,'Current Board'!E4,"")</f>
        <v/>
      </c>
      <c r="V4" s="1" t="str">
        <f>IF(F4&lt;&gt;'Current Board'!F4,'Current Board'!F4,"")</f>
        <v/>
      </c>
      <c r="W4" s="1" t="str">
        <f>IF(G4&lt;&gt;'Current Board'!G4,'Current Board'!G4,"")</f>
        <v/>
      </c>
      <c r="X4" s="1" t="str">
        <f>IF(H4&lt;&gt;'Current Board'!H4,'Current Board'!H4,"")</f>
        <v/>
      </c>
      <c r="Y4" s="1" t="str">
        <f>IF(I4&lt;&gt;'Current Board'!I4,'Current Board'!I4,"")</f>
        <v/>
      </c>
      <c r="Z4" s="1" t="str">
        <f>IF(J4&lt;&gt;'Current Board'!J4,'Current Board'!J4,"")</f>
        <v/>
      </c>
      <c r="AA4" s="1" t="str">
        <f>IF(K4&lt;&gt;'Current Board'!K4,'Current Board'!K4,"")</f>
        <v/>
      </c>
      <c r="AB4" s="1" t="str">
        <f>IF(L4&lt;&gt;'Current Board'!L4,'Current Board'!L4,"")</f>
        <v/>
      </c>
      <c r="AC4" s="1" t="str">
        <f>IF(M4&lt;&gt;'Current Board'!M4,'Current Board'!M4,"")</f>
        <v/>
      </c>
      <c r="AD4" s="1" t="str">
        <f>IF(N4&lt;&gt;'Current Board'!N4,'Current Board'!N4,"")</f>
        <v/>
      </c>
      <c r="AE4" s="1" t="str">
        <f>IF(O4&lt;&gt;'Current Board'!O4,'Current Board'!O4,"")</f>
        <v/>
      </c>
      <c r="AF4" s="1" t="str">
        <f>IF(P4&lt;&gt;'Current Board'!P4,'Current Board'!P4,"")</f>
        <v/>
      </c>
      <c r="AH4" s="1" t="str">
        <f t="shared" ca="1" si="1"/>
        <v/>
      </c>
      <c r="AI4" s="1" t="str">
        <f t="shared" ca="1" si="2"/>
        <v/>
      </c>
      <c r="AJ4" s="1" t="str">
        <f t="shared" ca="1" si="3"/>
        <v/>
      </c>
      <c r="AK4" s="1" t="str">
        <f t="shared" ca="1" si="4"/>
        <v/>
      </c>
      <c r="AL4" s="1" t="str">
        <f t="shared" ca="1" si="5"/>
        <v/>
      </c>
      <c r="AM4" s="1" t="str">
        <f t="shared" ca="1" si="6"/>
        <v/>
      </c>
      <c r="AN4" s="1" t="str">
        <f t="shared" ca="1" si="7"/>
        <v/>
      </c>
      <c r="AO4" s="1" t="str">
        <f t="shared" ca="1" si="8"/>
        <v/>
      </c>
      <c r="AP4" s="1" t="str">
        <f t="shared" ca="1" si="9"/>
        <v/>
      </c>
      <c r="AQ4" s="1" t="str">
        <f t="shared" ca="1" si="10"/>
        <v/>
      </c>
      <c r="AR4" s="1" t="str">
        <f t="shared" ca="1" si="11"/>
        <v/>
      </c>
      <c r="AS4" s="1" t="str">
        <f t="shared" ca="1" si="12"/>
        <v/>
      </c>
      <c r="AT4" s="1" t="str">
        <f t="shared" ca="1" si="13"/>
        <v/>
      </c>
      <c r="AU4" s="1" t="str">
        <f t="shared" ca="1" si="14"/>
        <v/>
      </c>
      <c r="AV4" s="1" t="str">
        <f t="shared" ca="1" si="15"/>
        <v/>
      </c>
    </row>
    <row r="5" spans="2:48" ht="21" customHeight="1" thickTop="1" thickBot="1">
      <c r="B5" s="67"/>
      <c r="C5" s="66"/>
      <c r="D5" s="66"/>
      <c r="E5" s="68"/>
      <c r="F5" s="66"/>
      <c r="G5" s="66"/>
      <c r="H5" s="66"/>
      <c r="I5" s="67"/>
      <c r="J5" s="66"/>
      <c r="K5" s="66"/>
      <c r="L5" s="66"/>
      <c r="M5" s="68"/>
      <c r="N5" s="66"/>
      <c r="O5" s="66"/>
      <c r="P5" s="67"/>
      <c r="R5" s="1" t="str">
        <f>IF(B5&lt;&gt;'Current Board'!B5,'Current Board'!B5,"")</f>
        <v/>
      </c>
      <c r="S5" s="1" t="str">
        <f>IF(C5&lt;&gt;'Current Board'!C5,'Current Board'!C5,"")</f>
        <v/>
      </c>
      <c r="T5" s="1" t="str">
        <f>IF(D5&lt;&gt;'Current Board'!D5,'Current Board'!D5,"")</f>
        <v/>
      </c>
      <c r="U5" s="1" t="str">
        <f>IF(E5&lt;&gt;'Current Board'!E5,'Current Board'!E5,"")</f>
        <v/>
      </c>
      <c r="V5" s="1" t="str">
        <f>IF(F5&lt;&gt;'Current Board'!F5,'Current Board'!F5,"")</f>
        <v/>
      </c>
      <c r="W5" s="1" t="str">
        <f>IF(G5&lt;&gt;'Current Board'!G5,'Current Board'!G5,"")</f>
        <v/>
      </c>
      <c r="X5" s="1" t="str">
        <f>IF(H5&lt;&gt;'Current Board'!H5,'Current Board'!H5,"")</f>
        <v/>
      </c>
      <c r="Y5" s="1" t="str">
        <f>IF(I5&lt;&gt;'Current Board'!I5,'Current Board'!I5,"")</f>
        <v/>
      </c>
      <c r="Z5" s="1" t="str">
        <f>IF(J5&lt;&gt;'Current Board'!J5,'Current Board'!J5,"")</f>
        <v/>
      </c>
      <c r="AA5" s="1" t="str">
        <f>IF(K5&lt;&gt;'Current Board'!K5,'Current Board'!K5,"")</f>
        <v/>
      </c>
      <c r="AB5" s="1" t="str">
        <f>IF(L5&lt;&gt;'Current Board'!L5,'Current Board'!L5,"")</f>
        <v/>
      </c>
      <c r="AC5" s="1" t="str">
        <f>IF(M5&lt;&gt;'Current Board'!M5,'Current Board'!M5,"")</f>
        <v/>
      </c>
      <c r="AD5" s="1" t="str">
        <f>IF(N5&lt;&gt;'Current Board'!N5,'Current Board'!N5,"")</f>
        <v/>
      </c>
      <c r="AE5" s="1" t="str">
        <f>IF(O5&lt;&gt;'Current Board'!O5,'Current Board'!O5,"")</f>
        <v/>
      </c>
      <c r="AF5" s="1" t="str">
        <f>IF(P5&lt;&gt;'Current Board'!P5,'Current Board'!P5,"")</f>
        <v/>
      </c>
      <c r="AH5" s="1" t="str">
        <f t="shared" ca="1" si="1"/>
        <v/>
      </c>
      <c r="AI5" s="1" t="str">
        <f t="shared" ca="1" si="2"/>
        <v/>
      </c>
      <c r="AJ5" s="1" t="str">
        <f t="shared" ca="1" si="3"/>
        <v/>
      </c>
      <c r="AK5" s="1" t="str">
        <f t="shared" ca="1" si="4"/>
        <v/>
      </c>
      <c r="AL5" s="1" t="str">
        <f t="shared" ca="1" si="5"/>
        <v/>
      </c>
      <c r="AM5" s="1" t="str">
        <f t="shared" ca="1" si="6"/>
        <v/>
      </c>
      <c r="AN5" s="1" t="str">
        <f t="shared" ca="1" si="7"/>
        <v/>
      </c>
      <c r="AO5" s="1" t="str">
        <f t="shared" ca="1" si="8"/>
        <v/>
      </c>
      <c r="AP5" s="1" t="str">
        <f t="shared" ca="1" si="9"/>
        <v/>
      </c>
      <c r="AQ5" s="1" t="str">
        <f t="shared" ca="1" si="10"/>
        <v/>
      </c>
      <c r="AR5" s="1" t="str">
        <f t="shared" ca="1" si="11"/>
        <v/>
      </c>
      <c r="AS5" s="1" t="str">
        <f t="shared" ca="1" si="12"/>
        <v/>
      </c>
      <c r="AT5" s="1" t="str">
        <f t="shared" ca="1" si="13"/>
        <v/>
      </c>
      <c r="AU5" s="1" t="str">
        <f t="shared" ca="1" si="14"/>
        <v/>
      </c>
      <c r="AV5" s="1" t="str">
        <f t="shared" ca="1" si="15"/>
        <v/>
      </c>
    </row>
    <row r="6" spans="2:48" ht="21" customHeight="1" thickTop="1" thickBot="1">
      <c r="B6" s="66"/>
      <c r="C6" s="66"/>
      <c r="D6" s="66"/>
      <c r="E6" s="66"/>
      <c r="F6" s="68"/>
      <c r="G6" s="66"/>
      <c r="H6" s="66"/>
      <c r="I6" s="66"/>
      <c r="J6" s="66"/>
      <c r="K6" s="66"/>
      <c r="L6" s="68"/>
      <c r="M6" s="66"/>
      <c r="N6" s="66"/>
      <c r="O6" s="66"/>
      <c r="P6" s="66"/>
      <c r="R6" s="1" t="str">
        <f>IF(B6&lt;&gt;'Current Board'!B6,'Current Board'!B6,"")</f>
        <v/>
      </c>
      <c r="S6" s="1" t="str">
        <f>IF(C6&lt;&gt;'Current Board'!C6,'Current Board'!C6,"")</f>
        <v/>
      </c>
      <c r="T6" s="1" t="str">
        <f>IF(D6&lt;&gt;'Current Board'!D6,'Current Board'!D6,"")</f>
        <v/>
      </c>
      <c r="U6" s="1" t="str">
        <f>IF(E6&lt;&gt;'Current Board'!E6,'Current Board'!E6,"")</f>
        <v/>
      </c>
      <c r="V6" s="1" t="str">
        <f>IF(F6&lt;&gt;'Current Board'!F6,'Current Board'!F6,"")</f>
        <v/>
      </c>
      <c r="W6" s="1" t="str">
        <f>IF(G6&lt;&gt;'Current Board'!G6,'Current Board'!G6,"")</f>
        <v/>
      </c>
      <c r="X6" s="1" t="str">
        <f>IF(H6&lt;&gt;'Current Board'!H6,'Current Board'!H6,"")</f>
        <v/>
      </c>
      <c r="Y6" s="1" t="str">
        <f>IF(I6&lt;&gt;'Current Board'!I6,'Current Board'!I6,"")</f>
        <v/>
      </c>
      <c r="Z6" s="1" t="str">
        <f>IF(J6&lt;&gt;'Current Board'!J6,'Current Board'!J6,"")</f>
        <v/>
      </c>
      <c r="AA6" s="1" t="str">
        <f>IF(K6&lt;&gt;'Current Board'!K6,'Current Board'!K6,"")</f>
        <v/>
      </c>
      <c r="AB6" s="1" t="str">
        <f>IF(L6&lt;&gt;'Current Board'!L6,'Current Board'!L6,"")</f>
        <v/>
      </c>
      <c r="AC6" s="1" t="str">
        <f>IF(M6&lt;&gt;'Current Board'!M6,'Current Board'!M6,"")</f>
        <v/>
      </c>
      <c r="AD6" s="1" t="str">
        <f>IF(N6&lt;&gt;'Current Board'!N6,'Current Board'!N6,"")</f>
        <v/>
      </c>
      <c r="AE6" s="1" t="str">
        <f>IF(O6&lt;&gt;'Current Board'!O6,'Current Board'!O6,"")</f>
        <v/>
      </c>
      <c r="AF6" s="1" t="str">
        <f>IF(P6&lt;&gt;'Current Board'!P6,'Current Board'!P6,"")</f>
        <v/>
      </c>
      <c r="AH6" s="1" t="str">
        <f t="shared" ca="1" si="1"/>
        <v/>
      </c>
      <c r="AI6" s="1" t="str">
        <f t="shared" ca="1" si="2"/>
        <v/>
      </c>
      <c r="AJ6" s="1" t="str">
        <f t="shared" ca="1" si="3"/>
        <v/>
      </c>
      <c r="AK6" s="1" t="str">
        <f t="shared" ca="1" si="4"/>
        <v/>
      </c>
      <c r="AL6" s="1" t="str">
        <f t="shared" ca="1" si="5"/>
        <v/>
      </c>
      <c r="AM6" s="1" t="str">
        <f t="shared" ca="1" si="6"/>
        <v/>
      </c>
      <c r="AN6" s="1" t="str">
        <f t="shared" ca="1" si="7"/>
        <v/>
      </c>
      <c r="AO6" s="1" t="str">
        <f t="shared" ca="1" si="8"/>
        <v/>
      </c>
      <c r="AP6" s="1" t="str">
        <f t="shared" ca="1" si="9"/>
        <v/>
      </c>
      <c r="AQ6" s="1" t="str">
        <f t="shared" ca="1" si="10"/>
        <v/>
      </c>
      <c r="AR6" s="1" t="str">
        <f t="shared" ca="1" si="11"/>
        <v/>
      </c>
      <c r="AS6" s="1" t="str">
        <f t="shared" ca="1" si="12"/>
        <v/>
      </c>
      <c r="AT6" s="1" t="str">
        <f t="shared" ca="1" si="13"/>
        <v/>
      </c>
      <c r="AU6" s="1" t="str">
        <f t="shared" ca="1" si="14"/>
        <v/>
      </c>
      <c r="AV6" s="1" t="str">
        <f t="shared" ca="1" si="15"/>
        <v/>
      </c>
    </row>
    <row r="7" spans="2:48" ht="21" customHeight="1" thickTop="1" thickBot="1">
      <c r="B7" s="66"/>
      <c r="C7" s="69"/>
      <c r="D7" s="66"/>
      <c r="E7" s="66"/>
      <c r="F7" s="66"/>
      <c r="G7" s="69"/>
      <c r="H7" s="66"/>
      <c r="I7" s="66"/>
      <c r="J7" s="66"/>
      <c r="K7" s="69"/>
      <c r="L7" s="66"/>
      <c r="M7" s="66"/>
      <c r="N7" s="66"/>
      <c r="O7" s="69"/>
      <c r="P7" s="66"/>
      <c r="R7" s="1" t="str">
        <f>IF(B7&lt;&gt;'Current Board'!B7,'Current Board'!B7,"")</f>
        <v/>
      </c>
      <c r="S7" s="1" t="str">
        <f>IF(C7&lt;&gt;'Current Board'!C7,'Current Board'!C7,"")</f>
        <v/>
      </c>
      <c r="T7" s="1" t="str">
        <f>IF(D7&lt;&gt;'Current Board'!D7,'Current Board'!D7,"")</f>
        <v/>
      </c>
      <c r="U7" s="1" t="str">
        <f>IF(E7&lt;&gt;'Current Board'!E7,'Current Board'!E7,"")</f>
        <v/>
      </c>
      <c r="V7" s="1" t="str">
        <f>IF(F7&lt;&gt;'Current Board'!F7,'Current Board'!F7,"")</f>
        <v/>
      </c>
      <c r="W7" s="1" t="str">
        <f>IF(G7&lt;&gt;'Current Board'!G7,'Current Board'!G7,"")</f>
        <v/>
      </c>
      <c r="X7" s="1" t="str">
        <f>IF(H7&lt;&gt;'Current Board'!H7,'Current Board'!H7,"")</f>
        <v/>
      </c>
      <c r="Y7" s="1" t="str">
        <f>IF(I7&lt;&gt;'Current Board'!I7,'Current Board'!I7,"")</f>
        <v/>
      </c>
      <c r="Z7" s="1" t="str">
        <f>IF(J7&lt;&gt;'Current Board'!J7,'Current Board'!J7,"")</f>
        <v/>
      </c>
      <c r="AA7" s="1" t="str">
        <f>IF(K7&lt;&gt;'Current Board'!K7,'Current Board'!K7,"")</f>
        <v/>
      </c>
      <c r="AB7" s="1" t="str">
        <f>IF(L7&lt;&gt;'Current Board'!L7,'Current Board'!L7,"")</f>
        <v/>
      </c>
      <c r="AC7" s="1" t="str">
        <f>IF(M7&lt;&gt;'Current Board'!M7,'Current Board'!M7,"")</f>
        <v/>
      </c>
      <c r="AD7" s="1" t="str">
        <f>IF(N7&lt;&gt;'Current Board'!N7,'Current Board'!N7,"")</f>
        <v/>
      </c>
      <c r="AE7" s="1" t="str">
        <f>IF(O7&lt;&gt;'Current Board'!O7,'Current Board'!O7,"")</f>
        <v/>
      </c>
      <c r="AF7" s="1" t="str">
        <f>IF(P7&lt;&gt;'Current Board'!P7,'Current Board'!P7,"")</f>
        <v/>
      </c>
      <c r="AH7" s="1" t="str">
        <f t="shared" ca="1" si="1"/>
        <v/>
      </c>
      <c r="AI7" s="1" t="str">
        <f t="shared" ca="1" si="2"/>
        <v/>
      </c>
      <c r="AJ7" s="1" t="str">
        <f t="shared" ca="1" si="3"/>
        <v/>
      </c>
      <c r="AK7" s="1" t="str">
        <f t="shared" ca="1" si="4"/>
        <v/>
      </c>
      <c r="AL7" s="1" t="str">
        <f t="shared" ca="1" si="5"/>
        <v/>
      </c>
      <c r="AM7" s="1" t="str">
        <f t="shared" ca="1" si="6"/>
        <v/>
      </c>
      <c r="AN7" s="1" t="str">
        <f t="shared" ca="1" si="7"/>
        <v/>
      </c>
      <c r="AO7" s="1" t="str">
        <f t="shared" ca="1" si="8"/>
        <v/>
      </c>
      <c r="AP7" s="1" t="str">
        <f t="shared" ca="1" si="9"/>
        <v/>
      </c>
      <c r="AQ7" s="1" t="str">
        <f t="shared" ca="1" si="10"/>
        <v/>
      </c>
      <c r="AR7" s="1" t="str">
        <f t="shared" ca="1" si="11"/>
        <v/>
      </c>
      <c r="AS7" s="1" t="str">
        <f t="shared" ca="1" si="12"/>
        <v/>
      </c>
      <c r="AT7" s="1" t="str">
        <f t="shared" ca="1" si="13"/>
        <v/>
      </c>
      <c r="AU7" s="1" t="str">
        <f t="shared" ca="1" si="14"/>
        <v/>
      </c>
      <c r="AV7" s="1" t="str">
        <f t="shared" ca="1" si="15"/>
        <v/>
      </c>
    </row>
    <row r="8" spans="2:48" ht="21" customHeight="1" thickTop="1" thickBot="1">
      <c r="B8" s="66"/>
      <c r="C8" s="66"/>
      <c r="D8" s="67"/>
      <c r="E8" s="66"/>
      <c r="F8" s="66"/>
      <c r="G8" s="66"/>
      <c r="H8" s="67"/>
      <c r="I8" s="66"/>
      <c r="J8" s="67"/>
      <c r="K8" s="66"/>
      <c r="L8" s="66"/>
      <c r="M8" s="66"/>
      <c r="N8" s="67"/>
      <c r="O8" s="66"/>
      <c r="P8" s="66"/>
      <c r="Q8" s="7"/>
      <c r="R8" s="1" t="str">
        <f>IF(B8&lt;&gt;'Current Board'!B8,'Current Board'!B8,"")</f>
        <v/>
      </c>
      <c r="S8" s="1" t="str">
        <f>IF(C8&lt;&gt;'Current Board'!C8,'Current Board'!C8,"")</f>
        <v/>
      </c>
      <c r="T8" s="1" t="str">
        <f>IF(D8&lt;&gt;'Current Board'!D8,'Current Board'!D8,"")</f>
        <v/>
      </c>
      <c r="U8" s="1" t="str">
        <f>IF(E8&lt;&gt;'Current Board'!E8,'Current Board'!E8,"")</f>
        <v/>
      </c>
      <c r="V8" s="1" t="str">
        <f>IF(F8&lt;&gt;'Current Board'!F8,'Current Board'!F8,"")</f>
        <v/>
      </c>
      <c r="W8" s="1" t="str">
        <f>IF(G8&lt;&gt;'Current Board'!G8,'Current Board'!G8,"")</f>
        <v/>
      </c>
      <c r="X8" s="1" t="str">
        <f>IF(H8&lt;&gt;'Current Board'!H8,'Current Board'!H8,"")</f>
        <v/>
      </c>
      <c r="Y8" s="1" t="str">
        <f>IF(I8&lt;&gt;'Current Board'!I8,'Current Board'!I8,"")</f>
        <v/>
      </c>
      <c r="Z8" s="1" t="str">
        <f>IF(J8&lt;&gt;'Current Board'!J8,'Current Board'!J8,"")</f>
        <v/>
      </c>
      <c r="AA8" s="1" t="str">
        <f>IF(K8&lt;&gt;'Current Board'!K8,'Current Board'!K8,"")</f>
        <v/>
      </c>
      <c r="AB8" s="1" t="str">
        <f>IF(L8&lt;&gt;'Current Board'!L8,'Current Board'!L8,"")</f>
        <v/>
      </c>
      <c r="AC8" s="1" t="str">
        <f>IF(M8&lt;&gt;'Current Board'!M8,'Current Board'!M8,"")</f>
        <v/>
      </c>
      <c r="AD8" s="1" t="str">
        <f>IF(N8&lt;&gt;'Current Board'!N8,'Current Board'!N8,"")</f>
        <v/>
      </c>
      <c r="AE8" s="1" t="str">
        <f>IF(O8&lt;&gt;'Current Board'!O8,'Current Board'!O8,"")</f>
        <v/>
      </c>
      <c r="AF8" s="1" t="str">
        <f>IF(P8&lt;&gt;'Current Board'!P8,'Current Board'!P8,"")</f>
        <v/>
      </c>
      <c r="AH8" s="1" t="str">
        <f t="shared" ca="1" si="1"/>
        <v/>
      </c>
      <c r="AI8" s="1" t="str">
        <f t="shared" ca="1" si="2"/>
        <v/>
      </c>
      <c r="AJ8" s="1" t="str">
        <f t="shared" ca="1" si="3"/>
        <v/>
      </c>
      <c r="AK8" s="1" t="str">
        <f t="shared" ca="1" si="4"/>
        <v/>
      </c>
      <c r="AL8" s="1" t="str">
        <f t="shared" ca="1" si="5"/>
        <v/>
      </c>
      <c r="AM8" s="1" t="str">
        <f t="shared" ca="1" si="6"/>
        <v/>
      </c>
      <c r="AN8" s="1" t="str">
        <f t="shared" ca="1" si="7"/>
        <v/>
      </c>
      <c r="AO8" s="1" t="str">
        <f t="shared" ca="1" si="8"/>
        <v/>
      </c>
      <c r="AP8" s="1" t="str">
        <f t="shared" ca="1" si="9"/>
        <v/>
      </c>
      <c r="AQ8" s="1" t="str">
        <f t="shared" ca="1" si="10"/>
        <v/>
      </c>
      <c r="AR8" s="1" t="str">
        <f t="shared" ca="1" si="11"/>
        <v/>
      </c>
      <c r="AS8" s="1" t="str">
        <f t="shared" ca="1" si="12"/>
        <v/>
      </c>
      <c r="AT8" s="1" t="str">
        <f t="shared" ca="1" si="13"/>
        <v/>
      </c>
      <c r="AU8" s="1" t="str">
        <f t="shared" ca="1" si="14"/>
        <v/>
      </c>
      <c r="AV8" s="1" t="str">
        <f t="shared" ca="1" si="15"/>
        <v/>
      </c>
    </row>
    <row r="9" spans="2:48" ht="21" customHeight="1" thickTop="1" thickBot="1">
      <c r="B9" s="65"/>
      <c r="C9" s="66"/>
      <c r="D9" s="66"/>
      <c r="E9" s="67"/>
      <c r="F9" s="66"/>
      <c r="G9" s="66"/>
      <c r="H9" s="66"/>
      <c r="I9" s="68"/>
      <c r="J9" s="66"/>
      <c r="K9" s="66"/>
      <c r="L9" s="66"/>
      <c r="M9" s="67"/>
      <c r="N9" s="66"/>
      <c r="O9" s="66"/>
      <c r="P9" s="65"/>
      <c r="Q9" s="9"/>
      <c r="R9" s="1" t="str">
        <f>IF(B9&lt;&gt;'Current Board'!B9,'Current Board'!B9,"")</f>
        <v/>
      </c>
      <c r="S9" s="1" t="str">
        <f>IF(C9&lt;&gt;'Current Board'!C9,'Current Board'!C9,"")</f>
        <v/>
      </c>
      <c r="T9" s="1" t="str">
        <f>IF(D9&lt;&gt;'Current Board'!D9,'Current Board'!D9,"")</f>
        <v/>
      </c>
      <c r="U9" s="1" t="str">
        <f>IF(E9&lt;&gt;'Current Board'!E9,'Current Board'!E9,"")</f>
        <v/>
      </c>
      <c r="V9" s="1" t="str">
        <f>IF(F9&lt;&gt;'Current Board'!F9,'Current Board'!F9,"")</f>
        <v/>
      </c>
      <c r="W9" s="1" t="str">
        <f>IF(G9&lt;&gt;'Current Board'!G9,'Current Board'!G9,"")</f>
        <v/>
      </c>
      <c r="X9" s="1" t="str">
        <f>IF(H9&lt;&gt;'Current Board'!H9,'Current Board'!H9,"")</f>
        <v/>
      </c>
      <c r="Y9" s="1" t="str">
        <f>IF(I9&lt;&gt;'Current Board'!I9,'Current Board'!I9,"")</f>
        <v/>
      </c>
      <c r="Z9" s="1" t="str">
        <f>IF(J9&lt;&gt;'Current Board'!J9,'Current Board'!J9,"")</f>
        <v/>
      </c>
      <c r="AA9" s="1" t="str">
        <f>IF(K9&lt;&gt;'Current Board'!K9,'Current Board'!K9,"")</f>
        <v/>
      </c>
      <c r="AB9" s="1" t="str">
        <f>IF(L9&lt;&gt;'Current Board'!L9,'Current Board'!L9,"")</f>
        <v/>
      </c>
      <c r="AC9" s="1" t="str">
        <f>IF(M9&lt;&gt;'Current Board'!M9,'Current Board'!M9,"")</f>
        <v/>
      </c>
      <c r="AD9" s="1" t="str">
        <f>IF(N9&lt;&gt;'Current Board'!N9,'Current Board'!N9,"")</f>
        <v/>
      </c>
      <c r="AE9" s="1" t="str">
        <f>IF(O9&lt;&gt;'Current Board'!O9,'Current Board'!O9,"")</f>
        <v/>
      </c>
      <c r="AF9" s="1" t="str">
        <f>IF(P9&lt;&gt;'Current Board'!P9,'Current Board'!P9,"")</f>
        <v/>
      </c>
      <c r="AH9" s="1" t="str">
        <f t="shared" ca="1" si="1"/>
        <v/>
      </c>
      <c r="AI9" s="1" t="str">
        <f t="shared" ca="1" si="2"/>
        <v/>
      </c>
      <c r="AJ9" s="1" t="str">
        <f t="shared" ca="1" si="3"/>
        <v/>
      </c>
      <c r="AK9" s="1" t="str">
        <f t="shared" ca="1" si="4"/>
        <v/>
      </c>
      <c r="AL9" s="1" t="str">
        <f t="shared" ca="1" si="5"/>
        <v/>
      </c>
      <c r="AM9" s="1" t="str">
        <f t="shared" ca="1" si="6"/>
        <v/>
      </c>
      <c r="AN9" s="1" t="str">
        <f t="shared" ca="1" si="7"/>
        <v/>
      </c>
      <c r="AO9" s="1" t="str">
        <f t="shared" ca="1" si="8"/>
        <v/>
      </c>
      <c r="AP9" s="1" t="str">
        <f t="shared" ca="1" si="9"/>
        <v/>
      </c>
      <c r="AQ9" s="1" t="str">
        <f t="shared" ca="1" si="10"/>
        <v/>
      </c>
      <c r="AR9" s="1" t="str">
        <f t="shared" ca="1" si="11"/>
        <v/>
      </c>
      <c r="AS9" s="1" t="str">
        <f t="shared" ca="1" si="12"/>
        <v/>
      </c>
      <c r="AT9" s="1" t="str">
        <f t="shared" ca="1" si="13"/>
        <v/>
      </c>
      <c r="AU9" s="1" t="str">
        <f t="shared" ca="1" si="14"/>
        <v/>
      </c>
      <c r="AV9" s="1" t="str">
        <f t="shared" ca="1" si="15"/>
        <v/>
      </c>
    </row>
    <row r="10" spans="2:48" ht="21" customHeight="1" thickTop="1" thickBot="1">
      <c r="B10" s="66"/>
      <c r="C10" s="66"/>
      <c r="D10" s="67"/>
      <c r="E10" s="66"/>
      <c r="F10" s="66"/>
      <c r="G10" s="66"/>
      <c r="H10" s="67"/>
      <c r="I10" s="66"/>
      <c r="J10" s="67"/>
      <c r="K10" s="66"/>
      <c r="L10" s="66"/>
      <c r="M10" s="66"/>
      <c r="N10" s="67"/>
      <c r="O10" s="66"/>
      <c r="P10" s="66"/>
      <c r="Q10" s="9"/>
      <c r="R10" s="1" t="str">
        <f>IF(B10&lt;&gt;'Current Board'!B10,'Current Board'!B10,"")</f>
        <v/>
      </c>
      <c r="S10" s="1" t="str">
        <f>IF(C10&lt;&gt;'Current Board'!C10,'Current Board'!C10,"")</f>
        <v/>
      </c>
      <c r="T10" s="1" t="str">
        <f>IF(D10&lt;&gt;'Current Board'!D10,'Current Board'!D10,"")</f>
        <v/>
      </c>
      <c r="U10" s="1" t="str">
        <f>IF(E10&lt;&gt;'Current Board'!E10,'Current Board'!E10,"")</f>
        <v/>
      </c>
      <c r="V10" s="1" t="str">
        <f>IF(F10&lt;&gt;'Current Board'!F10,'Current Board'!F10,"")</f>
        <v/>
      </c>
      <c r="W10" s="1" t="str">
        <f>IF(G10&lt;&gt;'Current Board'!G10,'Current Board'!G10,"")</f>
        <v/>
      </c>
      <c r="X10" s="1" t="str">
        <f>IF(H10&lt;&gt;'Current Board'!H10,'Current Board'!H10,"")</f>
        <v/>
      </c>
      <c r="Y10" s="1" t="str">
        <f>IF(I10&lt;&gt;'Current Board'!I10,'Current Board'!I10,"")</f>
        <v/>
      </c>
      <c r="Z10" s="1" t="str">
        <f>IF(J10&lt;&gt;'Current Board'!J10,'Current Board'!J10,"")</f>
        <v/>
      </c>
      <c r="AA10" s="1" t="str">
        <f>IF(K10&lt;&gt;'Current Board'!K10,'Current Board'!K10,"")</f>
        <v/>
      </c>
      <c r="AB10" s="1" t="str">
        <f>IF(L10&lt;&gt;'Current Board'!L10,'Current Board'!L10,"")</f>
        <v/>
      </c>
      <c r="AC10" s="1" t="str">
        <f>IF(M10&lt;&gt;'Current Board'!M10,'Current Board'!M10,"")</f>
        <v/>
      </c>
      <c r="AD10" s="1" t="str">
        <f>IF(N10&lt;&gt;'Current Board'!N10,'Current Board'!N10,"")</f>
        <v/>
      </c>
      <c r="AE10" s="1" t="str">
        <f>IF(O10&lt;&gt;'Current Board'!O10,'Current Board'!O10,"")</f>
        <v/>
      </c>
      <c r="AF10" s="1" t="str">
        <f>IF(P10&lt;&gt;'Current Board'!P10,'Current Board'!P10,"")</f>
        <v/>
      </c>
      <c r="AH10" s="1" t="str">
        <f t="shared" ca="1" si="1"/>
        <v/>
      </c>
      <c r="AI10" s="1" t="str">
        <f t="shared" ca="1" si="2"/>
        <v/>
      </c>
      <c r="AJ10" s="1" t="str">
        <f t="shared" ca="1" si="3"/>
        <v/>
      </c>
      <c r="AK10" s="1" t="str">
        <f t="shared" ca="1" si="4"/>
        <v/>
      </c>
      <c r="AL10" s="1" t="str">
        <f t="shared" ca="1" si="5"/>
        <v/>
      </c>
      <c r="AM10" s="1" t="str">
        <f t="shared" ca="1" si="6"/>
        <v/>
      </c>
      <c r="AN10" s="1" t="str">
        <f t="shared" ca="1" si="7"/>
        <v/>
      </c>
      <c r="AO10" s="1" t="str">
        <f t="shared" ca="1" si="8"/>
        <v/>
      </c>
      <c r="AP10" s="1" t="str">
        <f t="shared" ca="1" si="9"/>
        <v/>
      </c>
      <c r="AQ10" s="1" t="str">
        <f t="shared" ca="1" si="10"/>
        <v/>
      </c>
      <c r="AR10" s="1" t="str">
        <f t="shared" ca="1" si="11"/>
        <v/>
      </c>
      <c r="AS10" s="1" t="str">
        <f t="shared" ca="1" si="12"/>
        <v/>
      </c>
      <c r="AT10" s="1" t="str">
        <f t="shared" ca="1" si="13"/>
        <v/>
      </c>
      <c r="AU10" s="1" t="str">
        <f t="shared" ca="1" si="14"/>
        <v/>
      </c>
      <c r="AV10" s="1" t="str">
        <f t="shared" ca="1" si="15"/>
        <v/>
      </c>
    </row>
    <row r="11" spans="2:48" ht="21" customHeight="1" thickTop="1" thickBot="1">
      <c r="B11" s="66"/>
      <c r="C11" s="69"/>
      <c r="D11" s="66"/>
      <c r="E11" s="66"/>
      <c r="F11" s="66"/>
      <c r="G11" s="69"/>
      <c r="H11" s="66"/>
      <c r="I11" s="66"/>
      <c r="J11" s="66"/>
      <c r="K11" s="69"/>
      <c r="L11" s="66"/>
      <c r="M11" s="66"/>
      <c r="N11" s="66"/>
      <c r="O11" s="69"/>
      <c r="P11" s="66"/>
      <c r="Q11" s="9"/>
      <c r="R11" s="1" t="str">
        <f>IF(B11&lt;&gt;'Current Board'!B11,'Current Board'!B11,"")</f>
        <v/>
      </c>
      <c r="S11" s="1" t="str">
        <f>IF(C11&lt;&gt;'Current Board'!C11,'Current Board'!C11,"")</f>
        <v/>
      </c>
      <c r="T11" s="1" t="str">
        <f>IF(D11&lt;&gt;'Current Board'!D11,'Current Board'!D11,"")</f>
        <v/>
      </c>
      <c r="U11" s="1" t="str">
        <f>IF(E11&lt;&gt;'Current Board'!E11,'Current Board'!E11,"")</f>
        <v/>
      </c>
      <c r="V11" s="1" t="str">
        <f>IF(F11&lt;&gt;'Current Board'!F11,'Current Board'!F11,"")</f>
        <v/>
      </c>
      <c r="W11" s="1" t="str">
        <f>IF(G11&lt;&gt;'Current Board'!G11,'Current Board'!G11,"")</f>
        <v/>
      </c>
      <c r="X11" s="1" t="str">
        <f>IF(H11&lt;&gt;'Current Board'!H11,'Current Board'!H11,"")</f>
        <v/>
      </c>
      <c r="Y11" s="1" t="str">
        <f>IF(I11&lt;&gt;'Current Board'!I11,'Current Board'!I11,"")</f>
        <v/>
      </c>
      <c r="Z11" s="1" t="str">
        <f>IF(J11&lt;&gt;'Current Board'!J11,'Current Board'!J11,"")</f>
        <v/>
      </c>
      <c r="AA11" s="1" t="str">
        <f>IF(K11&lt;&gt;'Current Board'!K11,'Current Board'!K11,"")</f>
        <v/>
      </c>
      <c r="AB11" s="1" t="str">
        <f>IF(L11&lt;&gt;'Current Board'!L11,'Current Board'!L11,"")</f>
        <v/>
      </c>
      <c r="AC11" s="1" t="str">
        <f>IF(M11&lt;&gt;'Current Board'!M11,'Current Board'!M11,"")</f>
        <v/>
      </c>
      <c r="AD11" s="1" t="str">
        <f>IF(N11&lt;&gt;'Current Board'!N11,'Current Board'!N11,"")</f>
        <v/>
      </c>
      <c r="AE11" s="1" t="str">
        <f>IF(O11&lt;&gt;'Current Board'!O11,'Current Board'!O11,"")</f>
        <v/>
      </c>
      <c r="AF11" s="1" t="str">
        <f>IF(P11&lt;&gt;'Current Board'!P11,'Current Board'!P11,"")</f>
        <v/>
      </c>
      <c r="AH11" s="1" t="str">
        <f t="shared" ca="1" si="1"/>
        <v/>
      </c>
      <c r="AI11" s="1" t="str">
        <f t="shared" ca="1" si="2"/>
        <v/>
      </c>
      <c r="AJ11" s="1" t="str">
        <f t="shared" ca="1" si="3"/>
        <v/>
      </c>
      <c r="AK11" s="1" t="str">
        <f t="shared" ca="1" si="4"/>
        <v/>
      </c>
      <c r="AL11" s="1" t="str">
        <f t="shared" ca="1" si="5"/>
        <v/>
      </c>
      <c r="AM11" s="1" t="str">
        <f t="shared" ca="1" si="6"/>
        <v/>
      </c>
      <c r="AN11" s="1" t="str">
        <f t="shared" ca="1" si="7"/>
        <v/>
      </c>
      <c r="AO11" s="1" t="str">
        <f t="shared" ca="1" si="8"/>
        <v/>
      </c>
      <c r="AP11" s="1" t="str">
        <f t="shared" ca="1" si="9"/>
        <v/>
      </c>
      <c r="AQ11" s="1" t="str">
        <f t="shared" ca="1" si="10"/>
        <v/>
      </c>
      <c r="AR11" s="1" t="str">
        <f t="shared" ca="1" si="11"/>
        <v/>
      </c>
      <c r="AS11" s="1" t="str">
        <f t="shared" ca="1" si="12"/>
        <v/>
      </c>
      <c r="AT11" s="1" t="str">
        <f t="shared" ca="1" si="13"/>
        <v/>
      </c>
      <c r="AU11" s="1" t="str">
        <f t="shared" ca="1" si="14"/>
        <v/>
      </c>
      <c r="AV11" s="1" t="str">
        <f t="shared" ca="1" si="15"/>
        <v/>
      </c>
    </row>
    <row r="12" spans="2:48" ht="21" customHeight="1" thickTop="1" thickBot="1">
      <c r="B12" s="66"/>
      <c r="C12" s="66"/>
      <c r="D12" s="66"/>
      <c r="E12" s="66"/>
      <c r="F12" s="68"/>
      <c r="G12" s="66"/>
      <c r="H12" s="66"/>
      <c r="I12" s="66"/>
      <c r="J12" s="66"/>
      <c r="K12" s="66"/>
      <c r="L12" s="68"/>
      <c r="M12" s="66"/>
      <c r="N12" s="66"/>
      <c r="O12" s="66"/>
      <c r="P12" s="66"/>
      <c r="Q12" s="9"/>
      <c r="R12" s="1" t="str">
        <f>IF(B12&lt;&gt;'Current Board'!B12,'Current Board'!B12,"")</f>
        <v/>
      </c>
      <c r="S12" s="1" t="str">
        <f>IF(C12&lt;&gt;'Current Board'!C12,'Current Board'!C12,"")</f>
        <v/>
      </c>
      <c r="T12" s="1" t="str">
        <f>IF(D12&lt;&gt;'Current Board'!D12,'Current Board'!D12,"")</f>
        <v/>
      </c>
      <c r="U12" s="1" t="str">
        <f>IF(E12&lt;&gt;'Current Board'!E12,'Current Board'!E12,"")</f>
        <v/>
      </c>
      <c r="V12" s="1" t="str">
        <f>IF(F12&lt;&gt;'Current Board'!F12,'Current Board'!F12,"")</f>
        <v/>
      </c>
      <c r="W12" s="1" t="str">
        <f>IF(G12&lt;&gt;'Current Board'!G12,'Current Board'!G12,"")</f>
        <v/>
      </c>
      <c r="X12" s="1" t="str">
        <f>IF(H12&lt;&gt;'Current Board'!H12,'Current Board'!H12,"")</f>
        <v/>
      </c>
      <c r="Y12" s="1" t="str">
        <f>IF(I12&lt;&gt;'Current Board'!I12,'Current Board'!I12,"")</f>
        <v/>
      </c>
      <c r="Z12" s="1" t="str">
        <f>IF(J12&lt;&gt;'Current Board'!J12,'Current Board'!J12,"")</f>
        <v/>
      </c>
      <c r="AA12" s="1" t="str">
        <f>IF(K12&lt;&gt;'Current Board'!K12,'Current Board'!K12,"")</f>
        <v/>
      </c>
      <c r="AB12" s="1" t="str">
        <f>IF(L12&lt;&gt;'Current Board'!L12,'Current Board'!L12,"")</f>
        <v/>
      </c>
      <c r="AC12" s="1" t="str">
        <f>IF(M12&lt;&gt;'Current Board'!M12,'Current Board'!M12,"")</f>
        <v/>
      </c>
      <c r="AD12" s="1" t="str">
        <f>IF(N12&lt;&gt;'Current Board'!N12,'Current Board'!N12,"")</f>
        <v/>
      </c>
      <c r="AE12" s="1" t="str">
        <f>IF(O12&lt;&gt;'Current Board'!O12,'Current Board'!O12,"")</f>
        <v/>
      </c>
      <c r="AF12" s="1" t="str">
        <f>IF(P12&lt;&gt;'Current Board'!P12,'Current Board'!P12,"")</f>
        <v/>
      </c>
      <c r="AH12" s="1" t="str">
        <f t="shared" ca="1" si="1"/>
        <v/>
      </c>
      <c r="AI12" s="1" t="str">
        <f t="shared" ca="1" si="2"/>
        <v/>
      </c>
      <c r="AJ12" s="1" t="str">
        <f t="shared" ca="1" si="3"/>
        <v/>
      </c>
      <c r="AK12" s="1" t="str">
        <f t="shared" ca="1" si="4"/>
        <v/>
      </c>
      <c r="AL12" s="1" t="str">
        <f t="shared" ca="1" si="5"/>
        <v/>
      </c>
      <c r="AM12" s="1" t="str">
        <f t="shared" ca="1" si="6"/>
        <v/>
      </c>
      <c r="AN12" s="1" t="str">
        <f t="shared" ca="1" si="7"/>
        <v/>
      </c>
      <c r="AO12" s="1" t="str">
        <f t="shared" ca="1" si="8"/>
        <v/>
      </c>
      <c r="AP12" s="1" t="str">
        <f t="shared" ca="1" si="9"/>
        <v/>
      </c>
      <c r="AQ12" s="1" t="str">
        <f t="shared" ca="1" si="10"/>
        <v/>
      </c>
      <c r="AR12" s="1" t="str">
        <f t="shared" ca="1" si="11"/>
        <v/>
      </c>
      <c r="AS12" s="1" t="str">
        <f t="shared" ca="1" si="12"/>
        <v/>
      </c>
      <c r="AT12" s="1" t="str">
        <f t="shared" ca="1" si="13"/>
        <v/>
      </c>
      <c r="AU12" s="1" t="str">
        <f t="shared" ca="1" si="14"/>
        <v/>
      </c>
      <c r="AV12" s="1" t="str">
        <f t="shared" ca="1" si="15"/>
        <v/>
      </c>
    </row>
    <row r="13" spans="2:48" ht="21" customHeight="1" thickTop="1" thickBot="1">
      <c r="B13" s="67"/>
      <c r="C13" s="66"/>
      <c r="D13" s="66"/>
      <c r="E13" s="68"/>
      <c r="F13" s="66"/>
      <c r="G13" s="66"/>
      <c r="H13" s="66"/>
      <c r="I13" s="67"/>
      <c r="J13" s="66"/>
      <c r="K13" s="66"/>
      <c r="L13" s="66"/>
      <c r="M13" s="68"/>
      <c r="N13" s="66"/>
      <c r="O13" s="66"/>
      <c r="P13" s="67"/>
      <c r="Q13" s="9"/>
      <c r="R13" s="1" t="str">
        <f>IF(B13&lt;&gt;'Current Board'!B13,'Current Board'!B13,"")</f>
        <v/>
      </c>
      <c r="S13" s="1" t="str">
        <f>IF(C13&lt;&gt;'Current Board'!C13,'Current Board'!C13,"")</f>
        <v/>
      </c>
      <c r="T13" s="1" t="str">
        <f>IF(D13&lt;&gt;'Current Board'!D13,'Current Board'!D13,"")</f>
        <v/>
      </c>
      <c r="U13" s="1" t="str">
        <f>IF(E13&lt;&gt;'Current Board'!E13,'Current Board'!E13,"")</f>
        <v/>
      </c>
      <c r="V13" s="1" t="str">
        <f>IF(F13&lt;&gt;'Current Board'!F13,'Current Board'!F13,"")</f>
        <v/>
      </c>
      <c r="W13" s="1" t="str">
        <f>IF(G13&lt;&gt;'Current Board'!G13,'Current Board'!G13,"")</f>
        <v/>
      </c>
      <c r="X13" s="1" t="str">
        <f>IF(H13&lt;&gt;'Current Board'!H13,'Current Board'!H13,"")</f>
        <v/>
      </c>
      <c r="Y13" s="1" t="str">
        <f>IF(I13&lt;&gt;'Current Board'!I13,'Current Board'!I13,"")</f>
        <v/>
      </c>
      <c r="Z13" s="1" t="str">
        <f>IF(J13&lt;&gt;'Current Board'!J13,'Current Board'!J13,"")</f>
        <v/>
      </c>
      <c r="AA13" s="1" t="str">
        <f>IF(K13&lt;&gt;'Current Board'!K13,'Current Board'!K13,"")</f>
        <v/>
      </c>
      <c r="AB13" s="1" t="str">
        <f>IF(L13&lt;&gt;'Current Board'!L13,'Current Board'!L13,"")</f>
        <v/>
      </c>
      <c r="AC13" s="1" t="str">
        <f>IF(M13&lt;&gt;'Current Board'!M13,'Current Board'!M13,"")</f>
        <v/>
      </c>
      <c r="AD13" s="1" t="str">
        <f>IF(N13&lt;&gt;'Current Board'!N13,'Current Board'!N13,"")</f>
        <v/>
      </c>
      <c r="AE13" s="1" t="str">
        <f>IF(O13&lt;&gt;'Current Board'!O13,'Current Board'!O13,"")</f>
        <v/>
      </c>
      <c r="AF13" s="1" t="str">
        <f>IF(P13&lt;&gt;'Current Board'!P13,'Current Board'!P13,"")</f>
        <v/>
      </c>
      <c r="AH13" s="1" t="str">
        <f t="shared" ca="1" si="1"/>
        <v/>
      </c>
      <c r="AI13" s="1" t="str">
        <f t="shared" ca="1" si="2"/>
        <v/>
      </c>
      <c r="AJ13" s="1" t="str">
        <f t="shared" ca="1" si="3"/>
        <v/>
      </c>
      <c r="AK13" s="1" t="str">
        <f t="shared" ca="1" si="4"/>
        <v/>
      </c>
      <c r="AL13" s="1" t="str">
        <f t="shared" ca="1" si="5"/>
        <v/>
      </c>
      <c r="AM13" s="1" t="str">
        <f t="shared" ca="1" si="6"/>
        <v/>
      </c>
      <c r="AN13" s="1" t="str">
        <f t="shared" ca="1" si="7"/>
        <v/>
      </c>
      <c r="AO13" s="1" t="str">
        <f t="shared" ca="1" si="8"/>
        <v/>
      </c>
      <c r="AP13" s="1" t="str">
        <f t="shared" ca="1" si="9"/>
        <v/>
      </c>
      <c r="AQ13" s="1" t="str">
        <f t="shared" ca="1" si="10"/>
        <v/>
      </c>
      <c r="AR13" s="1" t="str">
        <f t="shared" ca="1" si="11"/>
        <v/>
      </c>
      <c r="AS13" s="1" t="str">
        <f t="shared" ca="1" si="12"/>
        <v/>
      </c>
      <c r="AT13" s="1" t="str">
        <f t="shared" ca="1" si="13"/>
        <v/>
      </c>
      <c r="AU13" s="1" t="str">
        <f t="shared" ca="1" si="14"/>
        <v/>
      </c>
      <c r="AV13" s="1" t="str">
        <f t="shared" ca="1" si="15"/>
        <v/>
      </c>
    </row>
    <row r="14" spans="2:48" ht="21" customHeight="1" thickTop="1" thickBot="1">
      <c r="B14" s="66"/>
      <c r="C14" s="66"/>
      <c r="D14" s="68"/>
      <c r="E14" s="66"/>
      <c r="F14" s="66"/>
      <c r="G14" s="66"/>
      <c r="H14" s="67"/>
      <c r="I14" s="66"/>
      <c r="J14" s="67"/>
      <c r="K14" s="66"/>
      <c r="L14" s="66"/>
      <c r="M14" s="66"/>
      <c r="N14" s="68"/>
      <c r="O14" s="66"/>
      <c r="P14" s="66"/>
      <c r="Q14" s="9"/>
      <c r="R14" s="1" t="str">
        <f>IF(B14&lt;&gt;'Current Board'!B14,'Current Board'!B14,"")</f>
        <v/>
      </c>
      <c r="S14" s="1" t="str">
        <f>IF(C14&lt;&gt;'Current Board'!C14,'Current Board'!C14,"")</f>
        <v/>
      </c>
      <c r="T14" s="1" t="str">
        <f>IF(D14&lt;&gt;'Current Board'!D14,'Current Board'!D14,"")</f>
        <v/>
      </c>
      <c r="U14" s="1" t="str">
        <f>IF(E14&lt;&gt;'Current Board'!E14,'Current Board'!E14,"")</f>
        <v/>
      </c>
      <c r="V14" s="1" t="str">
        <f>IF(F14&lt;&gt;'Current Board'!F14,'Current Board'!F14,"")</f>
        <v/>
      </c>
      <c r="W14" s="1" t="str">
        <f>IF(G14&lt;&gt;'Current Board'!G14,'Current Board'!G14,"")</f>
        <v/>
      </c>
      <c r="X14" s="1" t="str">
        <f>IF(H14&lt;&gt;'Current Board'!H14,'Current Board'!H14,"")</f>
        <v/>
      </c>
      <c r="Y14" s="1" t="str">
        <f>IF(I14&lt;&gt;'Current Board'!I14,'Current Board'!I14,"")</f>
        <v/>
      </c>
      <c r="Z14" s="1" t="str">
        <f>IF(J14&lt;&gt;'Current Board'!J14,'Current Board'!J14,"")</f>
        <v/>
      </c>
      <c r="AA14" s="1" t="str">
        <f>IF(K14&lt;&gt;'Current Board'!K14,'Current Board'!K14,"")</f>
        <v/>
      </c>
      <c r="AB14" s="1" t="str">
        <f>IF(L14&lt;&gt;'Current Board'!L14,'Current Board'!L14,"")</f>
        <v/>
      </c>
      <c r="AC14" s="1" t="str">
        <f>IF(M14&lt;&gt;'Current Board'!M14,'Current Board'!M14,"")</f>
        <v/>
      </c>
      <c r="AD14" s="1" t="str">
        <f>IF(N14&lt;&gt;'Current Board'!N14,'Current Board'!N14,"")</f>
        <v/>
      </c>
      <c r="AE14" s="1" t="str">
        <f>IF(O14&lt;&gt;'Current Board'!O14,'Current Board'!O14,"")</f>
        <v/>
      </c>
      <c r="AF14" s="1" t="str">
        <f>IF(P14&lt;&gt;'Current Board'!P14,'Current Board'!P14,"")</f>
        <v/>
      </c>
      <c r="AH14" s="1" t="str">
        <f t="shared" ca="1" si="1"/>
        <v/>
      </c>
      <c r="AI14" s="1" t="str">
        <f t="shared" ca="1" si="2"/>
        <v/>
      </c>
      <c r="AJ14" s="1" t="str">
        <f t="shared" ca="1" si="3"/>
        <v/>
      </c>
      <c r="AK14" s="1" t="str">
        <f t="shared" ca="1" si="4"/>
        <v/>
      </c>
      <c r="AL14" s="1" t="str">
        <f t="shared" ca="1" si="5"/>
        <v/>
      </c>
      <c r="AM14" s="1" t="str">
        <f t="shared" ca="1" si="6"/>
        <v/>
      </c>
      <c r="AN14" s="1" t="str">
        <f t="shared" ca="1" si="7"/>
        <v/>
      </c>
      <c r="AO14" s="1" t="str">
        <f t="shared" ca="1" si="8"/>
        <v/>
      </c>
      <c r="AP14" s="1" t="str">
        <f t="shared" ca="1" si="9"/>
        <v/>
      </c>
      <c r="AQ14" s="1" t="str">
        <f t="shared" ca="1" si="10"/>
        <v/>
      </c>
      <c r="AR14" s="1" t="str">
        <f t="shared" ca="1" si="11"/>
        <v/>
      </c>
      <c r="AS14" s="1" t="str">
        <f t="shared" ca="1" si="12"/>
        <v/>
      </c>
      <c r="AT14" s="1" t="str">
        <f t="shared" ca="1" si="13"/>
        <v/>
      </c>
      <c r="AU14" s="1" t="str">
        <f t="shared" ca="1" si="14"/>
        <v/>
      </c>
      <c r="AV14" s="1" t="str">
        <f t="shared" ca="1" si="15"/>
        <v/>
      </c>
    </row>
    <row r="15" spans="2:48" ht="21" customHeight="1" thickTop="1" thickBot="1">
      <c r="B15" s="66"/>
      <c r="C15" s="68"/>
      <c r="D15" s="66"/>
      <c r="E15" s="66"/>
      <c r="F15" s="66"/>
      <c r="G15" s="69"/>
      <c r="H15" s="66"/>
      <c r="I15" s="66"/>
      <c r="J15" s="66"/>
      <c r="K15" s="69"/>
      <c r="L15" s="66"/>
      <c r="M15" s="66"/>
      <c r="N15" s="66"/>
      <c r="O15" s="68"/>
      <c r="P15" s="66"/>
      <c r="Q15" s="9"/>
      <c r="R15" s="1" t="str">
        <f>IF(B15&lt;&gt;'Current Board'!B15,'Current Board'!B15,"")</f>
        <v/>
      </c>
      <c r="S15" s="1" t="str">
        <f>IF(C15&lt;&gt;'Current Board'!C15,'Current Board'!C15,"")</f>
        <v/>
      </c>
      <c r="T15" s="1" t="str">
        <f>IF(D15&lt;&gt;'Current Board'!D15,'Current Board'!D15,"")</f>
        <v/>
      </c>
      <c r="U15" s="1" t="str">
        <f>IF(E15&lt;&gt;'Current Board'!E15,'Current Board'!E15,"")</f>
        <v/>
      </c>
      <c r="V15" s="1" t="str">
        <f>IF(F15&lt;&gt;'Current Board'!F15,'Current Board'!F15,"")</f>
        <v/>
      </c>
      <c r="W15" s="1" t="str">
        <f>IF(G15&lt;&gt;'Current Board'!G15,'Current Board'!G15,"")</f>
        <v/>
      </c>
      <c r="X15" s="1" t="str">
        <f>IF(H15&lt;&gt;'Current Board'!H15,'Current Board'!H15,"")</f>
        <v/>
      </c>
      <c r="Y15" s="1" t="str">
        <f>IF(I15&lt;&gt;'Current Board'!I15,'Current Board'!I15,"")</f>
        <v/>
      </c>
      <c r="Z15" s="1" t="str">
        <f>IF(J15&lt;&gt;'Current Board'!J15,'Current Board'!J15,"")</f>
        <v/>
      </c>
      <c r="AA15" s="1" t="str">
        <f>IF(K15&lt;&gt;'Current Board'!K15,'Current Board'!K15,"")</f>
        <v/>
      </c>
      <c r="AB15" s="1" t="str">
        <f>IF(L15&lt;&gt;'Current Board'!L15,'Current Board'!L15,"")</f>
        <v/>
      </c>
      <c r="AC15" s="1" t="str">
        <f>IF(M15&lt;&gt;'Current Board'!M15,'Current Board'!M15,"")</f>
        <v/>
      </c>
      <c r="AD15" s="1" t="str">
        <f>IF(N15&lt;&gt;'Current Board'!N15,'Current Board'!N15,"")</f>
        <v/>
      </c>
      <c r="AE15" s="1" t="str">
        <f>IF(O15&lt;&gt;'Current Board'!O15,'Current Board'!O15,"")</f>
        <v/>
      </c>
      <c r="AF15" s="1" t="str">
        <f>IF(P15&lt;&gt;'Current Board'!P15,'Current Board'!P15,"")</f>
        <v/>
      </c>
      <c r="AH15" s="1" t="str">
        <f t="shared" ca="1" si="1"/>
        <v/>
      </c>
      <c r="AI15" s="1" t="str">
        <f t="shared" ca="1" si="2"/>
        <v/>
      </c>
      <c r="AJ15" s="1" t="str">
        <f t="shared" ca="1" si="3"/>
        <v/>
      </c>
      <c r="AK15" s="1" t="str">
        <f t="shared" ca="1" si="4"/>
        <v/>
      </c>
      <c r="AL15" s="1" t="str">
        <f t="shared" ca="1" si="5"/>
        <v/>
      </c>
      <c r="AM15" s="1" t="str">
        <f t="shared" ca="1" si="6"/>
        <v/>
      </c>
      <c r="AN15" s="1" t="str">
        <f t="shared" ca="1" si="7"/>
        <v/>
      </c>
      <c r="AO15" s="1" t="str">
        <f t="shared" ca="1" si="8"/>
        <v/>
      </c>
      <c r="AP15" s="1" t="str">
        <f t="shared" ca="1" si="9"/>
        <v/>
      </c>
      <c r="AQ15" s="1" t="str">
        <f t="shared" ca="1" si="10"/>
        <v/>
      </c>
      <c r="AR15" s="1" t="str">
        <f t="shared" ca="1" si="11"/>
        <v/>
      </c>
      <c r="AS15" s="1" t="str">
        <f t="shared" ca="1" si="12"/>
        <v/>
      </c>
      <c r="AT15" s="1" t="str">
        <f t="shared" ca="1" si="13"/>
        <v/>
      </c>
      <c r="AU15" s="1" t="str">
        <f t="shared" ca="1" si="14"/>
        <v/>
      </c>
      <c r="AV15" s="1" t="str">
        <f t="shared" ca="1" si="15"/>
        <v/>
      </c>
    </row>
    <row r="16" spans="2:48" ht="21" customHeight="1" thickTop="1" thickBot="1">
      <c r="B16" s="65"/>
      <c r="C16" s="66"/>
      <c r="D16" s="66"/>
      <c r="E16" s="67"/>
      <c r="F16" s="66"/>
      <c r="G16" s="66"/>
      <c r="H16" s="66"/>
      <c r="I16" s="65"/>
      <c r="J16" s="66"/>
      <c r="K16" s="66"/>
      <c r="L16" s="66"/>
      <c r="M16" s="67"/>
      <c r="N16" s="66"/>
      <c r="O16" s="66"/>
      <c r="P16" s="65"/>
      <c r="Q16" s="9"/>
      <c r="R16" s="1" t="str">
        <f>IF(B16&lt;&gt;'Current Board'!B16,'Current Board'!B16,"")</f>
        <v/>
      </c>
      <c r="S16" s="1" t="str">
        <f>IF(C16&lt;&gt;'Current Board'!C16,'Current Board'!C16,"")</f>
        <v/>
      </c>
      <c r="T16" s="1" t="str">
        <f>IF(D16&lt;&gt;'Current Board'!D16,'Current Board'!D16,"")</f>
        <v/>
      </c>
      <c r="U16" s="1" t="str">
        <f>IF(E16&lt;&gt;'Current Board'!E16,'Current Board'!E16,"")</f>
        <v/>
      </c>
      <c r="V16" s="1" t="str">
        <f>IF(F16&lt;&gt;'Current Board'!F16,'Current Board'!F16,"")</f>
        <v/>
      </c>
      <c r="W16" s="1" t="str">
        <f>IF(G16&lt;&gt;'Current Board'!G16,'Current Board'!G16,"")</f>
        <v/>
      </c>
      <c r="X16" s="1" t="str">
        <f>IF(H16&lt;&gt;'Current Board'!H16,'Current Board'!H16,"")</f>
        <v/>
      </c>
      <c r="Y16" s="1" t="str">
        <f>IF(I16&lt;&gt;'Current Board'!I16,'Current Board'!I16,"")</f>
        <v/>
      </c>
      <c r="Z16" s="1" t="str">
        <f>IF(J16&lt;&gt;'Current Board'!J16,'Current Board'!J16,"")</f>
        <v/>
      </c>
      <c r="AA16" s="1" t="str">
        <f>IF(K16&lt;&gt;'Current Board'!K16,'Current Board'!K16,"")</f>
        <v/>
      </c>
      <c r="AB16" s="1" t="str">
        <f>IF(L16&lt;&gt;'Current Board'!L16,'Current Board'!L16,"")</f>
        <v/>
      </c>
      <c r="AC16" s="1" t="str">
        <f>IF(M16&lt;&gt;'Current Board'!M16,'Current Board'!M16,"")</f>
        <v/>
      </c>
      <c r="AD16" s="1" t="str">
        <f>IF(N16&lt;&gt;'Current Board'!N16,'Current Board'!N16,"")</f>
        <v/>
      </c>
      <c r="AE16" s="1" t="str">
        <f>IF(O16&lt;&gt;'Current Board'!O16,'Current Board'!O16,"")</f>
        <v/>
      </c>
      <c r="AF16" s="1" t="str">
        <f>IF(P16&lt;&gt;'Current Board'!P16,'Current Board'!P16,"")</f>
        <v/>
      </c>
      <c r="AH16" s="1" t="str">
        <f t="shared" ca="1" si="1"/>
        <v/>
      </c>
      <c r="AI16" s="1" t="str">
        <f t="shared" ca="1" si="2"/>
        <v/>
      </c>
      <c r="AJ16" s="1" t="str">
        <f t="shared" ca="1" si="3"/>
        <v/>
      </c>
      <c r="AK16" s="1" t="str">
        <f t="shared" ca="1" si="4"/>
        <v/>
      </c>
      <c r="AL16" s="1" t="str">
        <f t="shared" ca="1" si="5"/>
        <v/>
      </c>
      <c r="AM16" s="1" t="str">
        <f t="shared" ca="1" si="6"/>
        <v/>
      </c>
      <c r="AN16" s="1" t="str">
        <f t="shared" ca="1" si="7"/>
        <v/>
      </c>
      <c r="AO16" s="1" t="str">
        <f t="shared" ca="1" si="8"/>
        <v/>
      </c>
      <c r="AP16" s="1" t="str">
        <f t="shared" ca="1" si="9"/>
        <v/>
      </c>
      <c r="AQ16" s="1" t="str">
        <f t="shared" ca="1" si="10"/>
        <v/>
      </c>
      <c r="AR16" s="1" t="str">
        <f t="shared" ca="1" si="11"/>
        <v/>
      </c>
      <c r="AS16" s="1" t="str">
        <f t="shared" ca="1" si="12"/>
        <v/>
      </c>
      <c r="AT16" s="1" t="str">
        <f t="shared" ca="1" si="13"/>
        <v/>
      </c>
      <c r="AU16" s="1" t="str">
        <f t="shared" ca="1" si="14"/>
        <v/>
      </c>
      <c r="AV16" s="1" t="str">
        <f t="shared" ca="1" si="15"/>
        <v/>
      </c>
    </row>
    <row r="17" spans="7:46" ht="15.75" thickTop="1">
      <c r="G17" s="8"/>
      <c r="H17" s="7"/>
      <c r="I17" s="7"/>
      <c r="J17" s="7"/>
      <c r="K17" s="7"/>
      <c r="L17" s="7"/>
      <c r="M17" s="7"/>
      <c r="N17" s="9"/>
      <c r="O17" s="7"/>
      <c r="P17" s="9"/>
      <c r="Q17" s="9"/>
      <c r="R17" s="6" t="s">
        <v>359</v>
      </c>
      <c r="T17" s="7"/>
      <c r="U17" s="7" t="str">
        <f>CONCATENATE(R2,R3,R4,R5,R6,R7,R8,R9,R10,R11,R12,R13,R14,R15,R16,S2,S3,S4,S5,S6,S7,S8,S9,S10,S11,S12,S13,S14,S15,S16)</f>
        <v/>
      </c>
      <c r="V17" s="6" t="str">
        <f>CONCATENATE(T2,T3,T4,T5,T6,T7,T8,T9,T10,T11,T12,T13,T14,T15,T16,U2,U3,U4,U5,U6,U7,U8,U9,U10,U11,U12,U13,U14,U15,U16)</f>
        <v/>
      </c>
      <c r="W17" s="6" t="str">
        <f>CONCATENATE(V2,V3,V4,V5,V6,V7,V8,V9,V10,V11,V12,V13,V14,V15,V16,W2,W3,W4,W5,W6,W7,W8,W9,W10,W11,W12,W13,W14,W15,W16)</f>
        <v/>
      </c>
      <c r="X17" s="6" t="str">
        <f>CONCATENATE(X2,X3,X4,X5,X6,X7,X8,X9,X10,X11,X12,X13,X14,X15,X16,Y2,Y3,Y4,Y5,Y6,Y7,Y8,Y9,Y10,Y11,Y12,Y13,Y14,Y15,Y16)</f>
        <v/>
      </c>
      <c r="Y17" s="6" t="str">
        <f>CONCATENATE(Z2,Z3,Z4,Z5,Z6,Z7,Z8,Z9,Z10,Z11,Z12,Z13,Z14,Z15,Z16,AA2,AA3,AA4,AA5,AA6,AA7,AA8,AA9,AA10,AA11,AA12,AA13,AA14,AA15,AA16)</f>
        <v/>
      </c>
      <c r="Z17" s="6" t="str">
        <f>CONCATENATE(AB2,AB3,AB4,AB5,AB6,AB7,AB8,AB9,AB10,AB11,AB12,AB13,AB14,AB15,AB16,AC2,AC3,AC4,AC5,AC6,AC7,AC8,AC9,AC10,AC11,AC12,AC13,AC14,AC15,AC16)</f>
        <v/>
      </c>
      <c r="AA17" s="6" t="str">
        <f>CONCATENATE(AD2,AD3,AD4,AD5,AD6,AD7,AD8,AD9,AD10,AD11,AD12,AD13,AD14,AD15,AD16,AE2,AE3,AE4,AE5,AE6,AE7,AE8,AE9,AE10,AE11,AE12,AE13,AE14,AE15,AE16)</f>
        <v/>
      </c>
      <c r="AB17" s="6" t="str">
        <f>CONCATENATE(AF2,AF3,AF4,AF5,AF6,AF7,AF8,AF9,AF10,AF11,AF12,AF13,AF14,AF15,AF16)</f>
        <v/>
      </c>
      <c r="AC17" s="6" t="str">
        <f>CONCATENATE(U17, V17,W17,X17,Y17,Z17,AA17,AB17)</f>
        <v/>
      </c>
      <c r="AD17" s="6" t="str">
        <f>AC17</f>
        <v/>
      </c>
      <c r="AE17" s="6" t="str">
        <f>IF(ISERROR(SEARCH("!",AD17))=TRUE,AD17,REPLACE(AD17,SEARCH("!",AD17)+1,1,""))</f>
        <v/>
      </c>
      <c r="AF17" s="6" t="str">
        <f>IF(ISERROR(REPLACE(AE17,SEARCH("!",REPLACE(AD17,SEARCH("!",AD17),1,""))+1,1,""))=TRUE,AE17,REPLACE(AE17,SEARCH("!",REPLACE(AD17,SEARCH("!",AD17),1,""))+1,1,""))</f>
        <v/>
      </c>
      <c r="AH17" s="6" t="s">
        <v>359</v>
      </c>
      <c r="AJ17" s="46"/>
      <c r="AK17" s="46" t="str">
        <f ca="1">CONCATENATE(AH2,AH3,AH4,AH5,AH6,AH7,AH8,AH9,AH10,AH11,AH12,AH13,AH14,AH15,AH16,AI2,AI3,AI4,AI5,AI6,AI7,AI8,AI9,AI10,AI11,AI12,AI13,AI14,AI15,AI16)</f>
        <v/>
      </c>
      <c r="AL17" s="6" t="str">
        <f ca="1">CONCATENATE(AJ2,AJ3,AJ4,AJ5,AJ6,AJ7,AJ8,AJ9,AJ10,AJ11,AJ12,AJ13,AJ14,AJ15,AJ16,AK2,AK3,AK4,AK5,AK6,AK7,AK8,AK9,AK10,AK11,AK12,AK13,AK14,AK15,AK16)</f>
        <v/>
      </c>
      <c r="AM17" s="6" t="str">
        <f ca="1">CONCATENATE(AL2,AL3,AL4,AL5,AL6,AL7,AL8,AL9,AL10,AL11,AL12,AL13,AL14,AL15,AL16,AM2,AM3,AM4,AM5,AM6,AM7,AM8,AM9,AM10,AM11,AM12,AM13,AM14,AM15,AM16)</f>
        <v/>
      </c>
      <c r="AN17" s="6" t="str">
        <f ca="1">CONCATENATE(AN2,AN3,AN4,AN5,AN6,AN7,AN8,AN9,AN10,AN11,AN12,AN13,AN14,AN15,AN16,AO2,AO3,AO4,AO5,AO6,AO7,AO8,AO9,AO10,AO11,AO12,AO13,AO14,AO15,AO16)</f>
        <v/>
      </c>
      <c r="AO17" s="6" t="str">
        <f ca="1">CONCATENATE(AP2,AP3,AP4,AP5,AP6,AP7,AP8,AP9,AP10,AP11,AP12,AP13,AP14,AP15,AP16,AQ2,AQ3,AQ4,AQ5,AQ6,AQ7,AQ8,AQ9,AQ10,AQ11,AQ12,AQ13,AQ14,AQ15,AQ16)</f>
        <v/>
      </c>
      <c r="AP17" s="6" t="str">
        <f ca="1">CONCATENATE(AR2,AR3,AR4,AR5,AR6,AR7,AR8,AR9,AR10,AR11,AR12,AR13,AR14,AR15,AR16,AS2,AS3,AS4,AS5,AS6,AS7,AS8,AS9,AS10,AS11,AS12,AS13,AS14,AS15,AS16)</f>
        <v/>
      </c>
      <c r="AQ17" s="6" t="str">
        <f ca="1">CONCATENATE(AT2,AT3,AT4,AT5,AT6,AT7,AT8,AT9,AT10,AT11,AT12,AT13,AT14,AT15,AT16,AU2,AU3,AU4,AU5,AU6,AU7,AU8,AU9,AU10,AU11,AU12,AU13,AU14,AU15,AU16)</f>
        <v/>
      </c>
      <c r="AR17" s="6" t="str">
        <f ca="1">CONCATENATE(AV2,AV3,AV4,AV5,AV6,AV7,AV8,AV9,AV10,AV11,AV12,AV13,AV14,AV15,AV16)</f>
        <v/>
      </c>
      <c r="AS17" s="6" t="str">
        <f ca="1">CONCATENATE(AK17,AL17,AM17,AN17,AO17,AP17,AQ17,AR17)</f>
        <v/>
      </c>
      <c r="AT17" s="6" t="str">
        <f ca="1">AS17</f>
        <v/>
      </c>
    </row>
    <row r="18" spans="7:46">
      <c r="G18" s="8"/>
      <c r="H18" s="7"/>
      <c r="I18" s="7"/>
      <c r="J18" s="7"/>
      <c r="K18" s="7"/>
      <c r="L18" s="7"/>
      <c r="M18" s="7"/>
      <c r="N18" s="9"/>
      <c r="O18" s="7"/>
      <c r="P18" s="9"/>
      <c r="Q18" s="9"/>
      <c r="R18" s="6" t="s">
        <v>360</v>
      </c>
      <c r="T18" s="7"/>
      <c r="U18" s="7"/>
      <c r="V18" s="7">
        <f>LEN(AF17)</f>
        <v>0</v>
      </c>
    </row>
    <row r="19" spans="7:46" ht="15.75" thickBot="1">
      <c r="G19" s="8"/>
      <c r="H19" s="7"/>
      <c r="I19" s="7"/>
      <c r="J19" s="7"/>
      <c r="K19" s="7"/>
      <c r="L19" s="7"/>
      <c r="M19" s="7"/>
      <c r="N19" s="9"/>
      <c r="O19" s="7"/>
      <c r="P19" s="9"/>
      <c r="Q19" s="9"/>
      <c r="R19" s="7">
        <v>1</v>
      </c>
      <c r="S19" s="7">
        <v>2</v>
      </c>
      <c r="T19" s="7">
        <v>3</v>
      </c>
      <c r="U19" s="7">
        <v>4</v>
      </c>
      <c r="V19" s="7">
        <v>5</v>
      </c>
      <c r="W19" s="7">
        <v>6</v>
      </c>
      <c r="X19" s="7">
        <v>7</v>
      </c>
      <c r="AF19" s="9"/>
      <c r="AG19" s="9"/>
      <c r="AH19" s="46">
        <v>1</v>
      </c>
      <c r="AI19" s="46">
        <v>2</v>
      </c>
      <c r="AJ19" s="46">
        <v>3</v>
      </c>
      <c r="AK19" s="46">
        <v>4</v>
      </c>
      <c r="AL19" s="46">
        <v>5</v>
      </c>
      <c r="AM19" s="46">
        <v>6</v>
      </c>
      <c r="AN19" s="46">
        <v>7</v>
      </c>
    </row>
    <row r="20" spans="7:46" ht="21" thickTop="1" thickBot="1">
      <c r="G20" s="8"/>
      <c r="H20" s="7"/>
      <c r="I20" s="7"/>
      <c r="J20" s="7"/>
      <c r="K20" s="7"/>
      <c r="L20" s="7"/>
      <c r="M20" s="7"/>
      <c r="N20" s="9"/>
      <c r="O20" s="7"/>
      <c r="P20" s="39" t="s">
        <v>339</v>
      </c>
      <c r="Q20" s="9"/>
      <c r="R20" s="1" t="str">
        <f t="shared" ref="R20:X20" si="16">IF(R19&lt;=$V$18,MID($AF$17,R19,1),"")</f>
        <v/>
      </c>
      <c r="S20" s="1" t="str">
        <f t="shared" si="16"/>
        <v/>
      </c>
      <c r="T20" s="1" t="str">
        <f t="shared" si="16"/>
        <v/>
      </c>
      <c r="U20" s="1" t="str">
        <f t="shared" si="16"/>
        <v/>
      </c>
      <c r="V20" s="1" t="str">
        <f t="shared" si="16"/>
        <v/>
      </c>
      <c r="W20" s="1" t="str">
        <f t="shared" si="16"/>
        <v/>
      </c>
      <c r="X20" s="1" t="str">
        <f t="shared" si="16"/>
        <v/>
      </c>
      <c r="AF20" s="39" t="s">
        <v>339</v>
      </c>
      <c r="AG20" s="9"/>
      <c r="AH20" s="1" t="str">
        <f ca="1">IF(ISNUMBER(VALUE(MID(AT17,3,1))),LEFT(AT17,3),LEFT(AT17,2))</f>
        <v/>
      </c>
      <c r="AI20" s="1" t="str">
        <f ca="1">IF(ISNUMBER(VALUE(MID(AH21,3,1))),LEFT(AH21,3),LEFT(AH21,2))</f>
        <v/>
      </c>
      <c r="AJ20" s="1" t="str">
        <f t="shared" ref="AJ20:AN20" ca="1" si="17">IF(ISNUMBER(VALUE(MID(AI21,3,1))),LEFT(AI21,3),LEFT(AI21,2))</f>
        <v/>
      </c>
      <c r="AK20" s="1" t="str">
        <f t="shared" ca="1" si="17"/>
        <v/>
      </c>
      <c r="AL20" s="1" t="str">
        <f t="shared" ca="1" si="17"/>
        <v/>
      </c>
      <c r="AM20" s="1" t="str">
        <f t="shared" ca="1" si="17"/>
        <v/>
      </c>
      <c r="AN20" s="1" t="str">
        <f t="shared" ca="1" si="17"/>
        <v/>
      </c>
    </row>
    <row r="21" spans="7:46" ht="21" thickTop="1" thickBot="1">
      <c r="G21" s="8"/>
      <c r="H21" s="7"/>
      <c r="I21" s="7"/>
      <c r="J21" s="7"/>
      <c r="K21" s="7"/>
      <c r="L21" s="7"/>
      <c r="M21" s="7"/>
      <c r="N21" s="9"/>
      <c r="O21" s="7"/>
      <c r="P21" s="39" t="s">
        <v>363</v>
      </c>
      <c r="Q21" s="9"/>
      <c r="R21" s="1" t="str">
        <f>IF(R22&lt;&gt;"",IF($R20=R22,R22,IF($S20=R22,R22,IF($T20=R22,R22,IF($U20=R22,R22,IF($V20=R22,R22,IF($W20=R22,R22,IF($X20=R22,R22,""))))))),"")</f>
        <v/>
      </c>
      <c r="S21" s="1" t="str">
        <f t="shared" ref="S21:X21" si="18">IF(S27&lt;=COUNTIF($R$20:$X$20,S22),IF($R20=S22,S22,IF($S20=S22,S22,IF($T20=S22,S22,IF($U20=S22,S22,IF($V20=S22,S22,IF($W20=S22,S22,IF($X20=S22,S22,""))))))),"")</f>
        <v/>
      </c>
      <c r="T21" s="1" t="str">
        <f t="shared" si="18"/>
        <v/>
      </c>
      <c r="U21" s="1" t="str">
        <f t="shared" si="18"/>
        <v/>
      </c>
      <c r="V21" s="1" t="str">
        <f t="shared" si="18"/>
        <v/>
      </c>
      <c r="W21" s="1" t="str">
        <f t="shared" si="18"/>
        <v/>
      </c>
      <c r="X21" s="1" t="str">
        <f t="shared" si="18"/>
        <v/>
      </c>
      <c r="AF21" s="48" t="s">
        <v>379</v>
      </c>
      <c r="AH21" s="6" t="str">
        <f ca="1">IF(LEN(AH20)=2,REPLACE(AT17,1,2,""),REPLACE(AT17,1,3,""))</f>
        <v/>
      </c>
      <c r="AI21" s="6" t="str">
        <f ca="1">IF(LEN(AI20)=2,REPLACE(AH21,1,2,""),REPLACE(AH21,1,3,""))</f>
        <v/>
      </c>
      <c r="AJ21" s="6" t="str">
        <f t="shared" ref="AJ21:AN21" ca="1" si="19">IF(LEN(AJ20)=2,REPLACE(AI21,1,2,""),REPLACE(AI21,1,3,""))</f>
        <v/>
      </c>
      <c r="AK21" s="6" t="str">
        <f t="shared" ca="1" si="19"/>
        <v/>
      </c>
      <c r="AL21" s="6" t="str">
        <f t="shared" ca="1" si="19"/>
        <v/>
      </c>
      <c r="AM21" s="6" t="str">
        <f t="shared" ca="1" si="19"/>
        <v/>
      </c>
      <c r="AN21" s="6" t="str">
        <f t="shared" ca="1" si="19"/>
        <v/>
      </c>
    </row>
    <row r="22" spans="7:46" ht="21" thickTop="1" thickBot="1">
      <c r="G22" s="8"/>
      <c r="H22" s="7"/>
      <c r="I22" s="7"/>
      <c r="J22" s="7"/>
      <c r="K22" s="7"/>
      <c r="L22" s="7"/>
      <c r="M22" s="7"/>
      <c r="N22" s="9"/>
      <c r="O22" s="7"/>
      <c r="P22" s="39" t="s">
        <v>361</v>
      </c>
      <c r="Q22" s="9"/>
      <c r="R22" s="1"/>
      <c r="S22" s="1"/>
      <c r="T22" s="1"/>
      <c r="U22" s="1"/>
      <c r="V22" s="1"/>
      <c r="W22" s="1"/>
      <c r="X22" s="1"/>
    </row>
    <row r="23" spans="7:46" ht="21" thickTop="1" thickBot="1">
      <c r="G23" s="8"/>
      <c r="H23" s="7"/>
      <c r="I23" s="7"/>
      <c r="J23" s="7"/>
      <c r="K23" s="7"/>
      <c r="L23" s="7"/>
      <c r="M23" s="7"/>
      <c r="N23" s="9"/>
      <c r="O23" s="7"/>
      <c r="P23" s="6" t="s">
        <v>372</v>
      </c>
      <c r="R23" s="1" t="str">
        <f>IF(R22=R21,"",R22)</f>
        <v/>
      </c>
      <c r="S23" s="1" t="str">
        <f t="shared" ref="S23:X23" si="20">IF(S22=S21,"",S22)</f>
        <v/>
      </c>
      <c r="T23" s="1" t="str">
        <f t="shared" si="20"/>
        <v/>
      </c>
      <c r="U23" s="1" t="str">
        <f t="shared" si="20"/>
        <v/>
      </c>
      <c r="V23" s="1" t="str">
        <f t="shared" si="20"/>
        <v/>
      </c>
      <c r="W23" s="1" t="str">
        <f t="shared" si="20"/>
        <v/>
      </c>
      <c r="X23" s="1" t="str">
        <f t="shared" si="20"/>
        <v/>
      </c>
    </row>
    <row r="24" spans="7:46" ht="15.75" thickTop="1">
      <c r="P24" s="40" t="s">
        <v>364</v>
      </c>
      <c r="Q24" s="40"/>
      <c r="R24" s="41" t="str">
        <f>IF(R20&lt;&gt;"",IF(R20=$R$22,"OK",IF(R20=$S$22,"OK",IF(R20=$T$22,"OK",IF(R20=$U$22,"OK",IF(R20=$V$22,"OK",IF(R20=$W$22,"OK",IF(R20=$X$22,"OK","X"))))))),"")</f>
        <v/>
      </c>
      <c r="S24" s="41" t="str">
        <f t="shared" ref="S24:X24" si="21">IF(S20&lt;&gt;"",IF(S20=$R$22,"OK",IF(S20=$S$22,"OK",IF(S20=$T$22,"OK",IF(S20=$U$22,"OK",IF(S20=$V$22,"OK",IF(S20=$W$22,"OK",IF(S20=$X$22,"OK","X"))))))),"")</f>
        <v/>
      </c>
      <c r="T24" s="41" t="str">
        <f t="shared" si="21"/>
        <v/>
      </c>
      <c r="U24" s="41" t="str">
        <f t="shared" si="21"/>
        <v/>
      </c>
      <c r="V24" s="41" t="str">
        <f t="shared" si="21"/>
        <v/>
      </c>
      <c r="W24" s="41" t="str">
        <f t="shared" si="21"/>
        <v/>
      </c>
      <c r="X24" s="41" t="str">
        <f t="shared" si="21"/>
        <v/>
      </c>
      <c r="Y24" s="6" t="s">
        <v>366</v>
      </c>
    </row>
    <row r="25" spans="7:46">
      <c r="O25" s="42"/>
      <c r="P25" s="40" t="s">
        <v>365</v>
      </c>
      <c r="R25" s="41" t="str">
        <f t="shared" ref="R25:X25" si="22">IF(R24="OK",IF(COUNTIF($R$20:$X$20,R20)&lt;=COUNTIF($R$22:$X$22,R20), "OK","X"),"")</f>
        <v/>
      </c>
      <c r="S25" s="41" t="str">
        <f t="shared" si="22"/>
        <v/>
      </c>
      <c r="T25" s="41" t="str">
        <f t="shared" si="22"/>
        <v/>
      </c>
      <c r="U25" s="41" t="str">
        <f t="shared" si="22"/>
        <v/>
      </c>
      <c r="V25" s="41" t="str">
        <f t="shared" si="22"/>
        <v/>
      </c>
      <c r="W25" s="41" t="str">
        <f t="shared" si="22"/>
        <v/>
      </c>
      <c r="X25" s="41" t="str">
        <f t="shared" si="22"/>
        <v/>
      </c>
      <c r="Y25" s="6" t="s">
        <v>367</v>
      </c>
    </row>
    <row r="26" spans="7:46">
      <c r="P26" s="43" t="s">
        <v>368</v>
      </c>
      <c r="Q26" s="42"/>
      <c r="R26" s="41" t="str">
        <f>IF(R20&lt;&gt;"",1,"")</f>
        <v/>
      </c>
      <c r="S26" s="41" t="str">
        <f>IF(S20&lt;&gt;"",IF(COUNTIF($R$20:R20,S20)=0,1,COUNTIF($R$20:R20,S20)+1),"")</f>
        <v/>
      </c>
      <c r="T26" s="41" t="str">
        <f>IF(T20&lt;&gt;"",IF(COUNTIF($R$20:S20,T20)=0,1,COUNTIF($R$20:S20,T20)+1),"")</f>
        <v/>
      </c>
      <c r="U26" s="41" t="str">
        <f>IF(U20&lt;&gt;"",IF(COUNTIF($R$20:T20,U20)=0,1,COUNTIF($R$20:T20,U20)+1),"")</f>
        <v/>
      </c>
      <c r="V26" s="41" t="str">
        <f>IF(V20&lt;&gt;"",IF(COUNTIF($R$20:U20,V20)=0,1,COUNTIF($R$20:U20,V20)+1),"")</f>
        <v/>
      </c>
      <c r="W26" s="41" t="str">
        <f>IF(W20&lt;&gt;"",IF(COUNTIF($R$20:V20,W20)=0,1,COUNTIF($R$20:V20,W20)+1),"")</f>
        <v/>
      </c>
      <c r="X26" s="41" t="str">
        <f>IF(X20&lt;&gt;"",IF(COUNTIF($R$20:W20,X20)=0,1,COUNTIF($R$20:W20,X20)+1),"")</f>
        <v/>
      </c>
      <c r="Y26" s="6" t="s">
        <v>370</v>
      </c>
    </row>
    <row r="27" spans="7:46">
      <c r="P27" s="43" t="s">
        <v>369</v>
      </c>
      <c r="R27" s="41" t="str">
        <f>IF(R22&lt;&gt;"",1,"")</f>
        <v/>
      </c>
      <c r="S27" s="41" t="str">
        <f>IF(S22&lt;&gt;"",IF(COUNTIF($R$22:R22,S22)=0,1,COUNTIF($R$22:R22,S22)+1),"")</f>
        <v/>
      </c>
      <c r="T27" s="41" t="str">
        <f>IF(T22&lt;&gt;"",IF(COUNTIF($R$22:S22,T22)=0,1,COUNTIF($R$22:S22,T22)+1),"")</f>
        <v/>
      </c>
      <c r="U27" s="41" t="str">
        <f>IF(U22&lt;&gt;"",IF(COUNTIF($R$22:T22,U22)=0,1,COUNTIF($R$22:T22,U22)+1),"")</f>
        <v/>
      </c>
      <c r="V27" s="41" t="str">
        <f>IF(V22&lt;&gt;"",IF(COUNTIF($R$22:U22,V22)=0,1,COUNTIF($R$22:U22,V22)+1),"")</f>
        <v/>
      </c>
      <c r="W27" s="41" t="str">
        <f>IF(W22&lt;&gt;"",IF(COUNTIF($R$22:V22,W22)=0,1,COUNTIF($R$22:V22,W22)+1),"")</f>
        <v/>
      </c>
      <c r="X27" s="41" t="str">
        <f>IF(X22&lt;&gt;"",IF(COUNTIF($R$22:W22,X22)=0,1,COUNTIF($R$22:W22,X22)+1),"")</f>
        <v/>
      </c>
      <c r="Y27" s="6" t="s">
        <v>371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F27"/>
  <sheetViews>
    <sheetView topLeftCell="A2" workbookViewId="0">
      <selection activeCell="B2" sqref="B2:P16"/>
    </sheetView>
  </sheetViews>
  <sheetFormatPr defaultColWidth="4.7109375" defaultRowHeight="15"/>
  <cols>
    <col min="1" max="1" width="1" style="2" customWidth="1"/>
    <col min="2" max="6" width="4.7109375" style="2"/>
    <col min="7" max="16" width="4.7109375" style="6"/>
    <col min="17" max="17" width="0.7109375" style="6" customWidth="1"/>
    <col min="18" max="18" width="4.7109375" style="6" customWidth="1"/>
    <col min="19" max="16384" width="4.7109375" style="6"/>
  </cols>
  <sheetData>
    <row r="1" spans="2:32" ht="15.75" thickBot="1">
      <c r="B1" s="36" t="s">
        <v>357</v>
      </c>
      <c r="R1" s="36" t="s">
        <v>440</v>
      </c>
      <c r="S1" s="2"/>
      <c r="T1" s="2"/>
      <c r="U1" s="2"/>
      <c r="V1" s="2"/>
    </row>
    <row r="2" spans="2:32" ht="21" customHeight="1" thickTop="1" thickBot="1">
      <c r="B2" s="11"/>
      <c r="C2" s="1"/>
      <c r="D2" s="1"/>
      <c r="E2" s="13"/>
      <c r="F2" s="1"/>
      <c r="G2" s="1"/>
      <c r="H2" s="1"/>
      <c r="I2" s="11"/>
      <c r="J2" s="1"/>
      <c r="K2" s="1"/>
      <c r="L2" s="1"/>
      <c r="M2" s="13"/>
      <c r="N2" s="1"/>
      <c r="O2" s="1"/>
      <c r="P2" s="11"/>
      <c r="R2" s="11" t="str">
        <f>IFERROR(IF(LEFT(B2,1)="!",0,VLOOKUP(B2,'Tiles Remaining'!$A:$C,3,FALSE)),"")</f>
        <v/>
      </c>
      <c r="S2" s="1" t="str">
        <f>IFERROR(IF(LEFT(C2,1)="!",0,VLOOKUP(C2,'Tiles Remaining'!$A:$C,3,FALSE)),"")</f>
        <v/>
      </c>
      <c r="T2" s="1" t="str">
        <f>IFERROR(IF(LEFT(D2,1)="!",0,VLOOKUP(D2,'Tiles Remaining'!$A:$C,3,FALSE)),"")</f>
        <v/>
      </c>
      <c r="U2" s="13" t="str">
        <f>IFERROR(IF(LEFT(E2,1)="!",0,VLOOKUP(E2,'Tiles Remaining'!$A:$C,3,FALSE)),"")</f>
        <v/>
      </c>
      <c r="V2" s="1" t="str">
        <f>IFERROR(IF(LEFT(F2,1)="!",0,VLOOKUP(F2,'Tiles Remaining'!$A:$C,3,FALSE)),"")</f>
        <v/>
      </c>
      <c r="W2" s="1" t="str">
        <f>IFERROR(IF(LEFT(G2,1)="!",0,VLOOKUP(G2,'Tiles Remaining'!$A:$C,3,FALSE)),"")</f>
        <v/>
      </c>
      <c r="X2" s="1" t="str">
        <f>IFERROR(IF(LEFT(H2,1)="!",0,VLOOKUP(H2,'Tiles Remaining'!$A:$C,3,FALSE)),"")</f>
        <v/>
      </c>
      <c r="Y2" s="11" t="str">
        <f>IFERROR(IF(LEFT(I2,1)="!",0,VLOOKUP(I2,'Tiles Remaining'!$A:$C,3,FALSE)),"")</f>
        <v/>
      </c>
      <c r="Z2" s="1" t="str">
        <f>IFERROR(IF(LEFT(J2,1)="!",0,VLOOKUP(J2,'Tiles Remaining'!$A:$C,3,FALSE)),"")</f>
        <v/>
      </c>
      <c r="AA2" s="1" t="str">
        <f>IFERROR(IF(LEFT(K2,1)="!",0,VLOOKUP(K2,'Tiles Remaining'!$A:$C,3,FALSE)),"")</f>
        <v/>
      </c>
      <c r="AB2" s="1" t="str">
        <f>IFERROR(IF(LEFT(L2,1)="!",0,VLOOKUP(L2,'Tiles Remaining'!$A:$C,3,FALSE)),"")</f>
        <v/>
      </c>
      <c r="AC2" s="13" t="str">
        <f>IFERROR(IF(LEFT(M2,1)="!",0,VLOOKUP(M2,'Tiles Remaining'!$A:$C,3,FALSE)),"")</f>
        <v/>
      </c>
      <c r="AD2" s="1" t="str">
        <f>IFERROR(IF(LEFT(N2,1)="!",0,VLOOKUP(N2,'Tiles Remaining'!$A:$C,3,FALSE)),"")</f>
        <v/>
      </c>
      <c r="AE2" s="1" t="str">
        <f>IFERROR(IF(LEFT(O2,1)="!",0,VLOOKUP(O2,'Tiles Remaining'!$A:$C,3,FALSE)),"")</f>
        <v/>
      </c>
      <c r="AF2" s="11" t="str">
        <f>IFERROR(IF(LEFT(P2,1)="!",0,VLOOKUP(P2,'Tiles Remaining'!$A:$C,3,FALSE)),"")</f>
        <v/>
      </c>
    </row>
    <row r="3" spans="2:32" ht="21" customHeight="1" thickTop="1" thickBot="1">
      <c r="B3" s="1"/>
      <c r="C3" s="12"/>
      <c r="D3" s="1"/>
      <c r="E3" s="1"/>
      <c r="F3" s="1"/>
      <c r="G3" s="14"/>
      <c r="H3" s="1"/>
      <c r="I3" s="1"/>
      <c r="J3" s="1"/>
      <c r="K3" s="14"/>
      <c r="L3" s="1"/>
      <c r="M3" s="1"/>
      <c r="N3" s="1"/>
      <c r="O3" s="12"/>
      <c r="P3" s="1"/>
      <c r="R3" s="1" t="str">
        <f>IFERROR(IF(LEFT(B3,1)="!",0,VLOOKUP(B3,'Tiles Remaining'!$A:$C,3,FALSE)),"")</f>
        <v/>
      </c>
      <c r="S3" s="12" t="str">
        <f>IFERROR(IF(LEFT(C3,1)="!",0,VLOOKUP(C3,'Tiles Remaining'!$A:$C,3,FALSE)),"")</f>
        <v/>
      </c>
      <c r="T3" s="1" t="str">
        <f>IFERROR(IF(LEFT(D3,1)="!",0,VLOOKUP(D3,'Tiles Remaining'!$A:$C,3,FALSE)),"")</f>
        <v/>
      </c>
      <c r="U3" s="1" t="str">
        <f>IFERROR(IF(LEFT(E3,1)="!",0,VLOOKUP(E3,'Tiles Remaining'!$A:$C,3,FALSE)),"")</f>
        <v/>
      </c>
      <c r="V3" s="1" t="str">
        <f>IFERROR(IF(LEFT(F3,1)="!",0,VLOOKUP(F3,'Tiles Remaining'!$A:$C,3,FALSE)),"")</f>
        <v/>
      </c>
      <c r="W3" s="14" t="str">
        <f>IFERROR(IF(LEFT(G3,1)="!",0,VLOOKUP(G3,'Tiles Remaining'!$A:$C,3,FALSE)),"")</f>
        <v/>
      </c>
      <c r="X3" s="1" t="str">
        <f>IFERROR(IF(LEFT(H3,1)="!",0,VLOOKUP(H3,'Tiles Remaining'!$A:$C,3,FALSE)),"")</f>
        <v/>
      </c>
      <c r="Y3" s="1" t="str">
        <f>IFERROR(IF(LEFT(I3,1)="!",0,VLOOKUP(I3,'Tiles Remaining'!$A:$C,3,FALSE)),"")</f>
        <v/>
      </c>
      <c r="Z3" s="1" t="str">
        <f>IFERROR(IF(LEFT(J3,1)="!",0,VLOOKUP(J3,'Tiles Remaining'!$A:$C,3,FALSE)),"")</f>
        <v/>
      </c>
      <c r="AA3" s="14" t="str">
        <f>IFERROR(IF(LEFT(K3,1)="!",0,VLOOKUP(K3,'Tiles Remaining'!$A:$C,3,FALSE)),"")</f>
        <v/>
      </c>
      <c r="AB3" s="1" t="str">
        <f>IFERROR(IF(LEFT(L3,1)="!",0,VLOOKUP(L3,'Tiles Remaining'!$A:$C,3,FALSE)),"")</f>
        <v/>
      </c>
      <c r="AC3" s="1" t="str">
        <f>IFERROR(IF(LEFT(M3,1)="!",0,VLOOKUP(M3,'Tiles Remaining'!$A:$C,3,FALSE)),"")</f>
        <v/>
      </c>
      <c r="AD3" s="1" t="str">
        <f>IFERROR(IF(LEFT(N3,1)="!",0,VLOOKUP(N3,'Tiles Remaining'!$A:$C,3,FALSE)),"")</f>
        <v/>
      </c>
      <c r="AE3" s="12" t="str">
        <f>IFERROR(IF(LEFT(O3,1)="!",0,VLOOKUP(O3,'Tiles Remaining'!$A:$C,3,FALSE)),"")</f>
        <v/>
      </c>
      <c r="AF3" s="1" t="str">
        <f>IFERROR(IF(LEFT(P3,1)="!",0,VLOOKUP(P3,'Tiles Remaining'!$A:$C,3,FALSE)),"")</f>
        <v/>
      </c>
    </row>
    <row r="4" spans="2:32" ht="21" customHeight="1" thickTop="1" thickBot="1">
      <c r="B4" s="1"/>
      <c r="C4" s="1"/>
      <c r="D4" s="12"/>
      <c r="E4" s="1"/>
      <c r="F4" s="1"/>
      <c r="G4" s="1"/>
      <c r="H4" s="13"/>
      <c r="I4" s="1"/>
      <c r="J4" s="13"/>
      <c r="K4" s="1"/>
      <c r="L4" s="1"/>
      <c r="M4" s="1"/>
      <c r="N4" s="12"/>
      <c r="O4" s="1"/>
      <c r="P4" s="1"/>
      <c r="R4" s="1" t="str">
        <f>IFERROR(IF(LEFT(B4,1)="!",0,VLOOKUP(B4,'Tiles Remaining'!$A:$C,3,FALSE)),"")</f>
        <v/>
      </c>
      <c r="S4" s="1" t="str">
        <f>IFERROR(IF(LEFT(C4,1)="!",0,VLOOKUP(C4,'Tiles Remaining'!$A:$C,3,FALSE)),"")</f>
        <v/>
      </c>
      <c r="T4" s="12" t="str">
        <f>IFERROR(IF(LEFT(D4,1)="!",0,VLOOKUP(D4,'Tiles Remaining'!$A:$C,3,FALSE)),"")</f>
        <v/>
      </c>
      <c r="U4" s="1" t="str">
        <f>IFERROR(IF(LEFT(E4,1)="!",0,VLOOKUP(E4,'Tiles Remaining'!$A:$C,3,FALSE)),"")</f>
        <v/>
      </c>
      <c r="V4" s="1" t="str">
        <f>IFERROR(IF(LEFT(F4,1)="!",0,VLOOKUP(F4,'Tiles Remaining'!$A:$C,3,FALSE)),"")</f>
        <v/>
      </c>
      <c r="W4" s="1" t="str">
        <f>IFERROR(IF(LEFT(G4,1)="!",0,VLOOKUP(G4,'Tiles Remaining'!$A:$C,3,FALSE)),"")</f>
        <v/>
      </c>
      <c r="X4" s="13" t="str">
        <f>IFERROR(IF(LEFT(H4,1)="!",0,VLOOKUP(H4,'Tiles Remaining'!$A:$C,3,FALSE)),"")</f>
        <v/>
      </c>
      <c r="Y4" s="1" t="str">
        <f>IFERROR(IF(LEFT(I4,1)="!",0,VLOOKUP(I4,'Tiles Remaining'!$A:$C,3,FALSE)),"")</f>
        <v/>
      </c>
      <c r="Z4" s="13" t="str">
        <f>IFERROR(IF(LEFT(J4,1)="!",0,VLOOKUP(J4,'Tiles Remaining'!$A:$C,3,FALSE)),"")</f>
        <v/>
      </c>
      <c r="AA4" s="1" t="str">
        <f>IFERROR(IF(LEFT(K4,1)="!",0,VLOOKUP(K4,'Tiles Remaining'!$A:$C,3,FALSE)),"")</f>
        <v/>
      </c>
      <c r="AB4" s="1" t="str">
        <f>IFERROR(IF(LEFT(L4,1)="!",0,VLOOKUP(L4,'Tiles Remaining'!$A:$C,3,FALSE)),"")</f>
        <v/>
      </c>
      <c r="AC4" s="1" t="str">
        <f>IFERROR(IF(LEFT(M4,1)="!",0,VLOOKUP(M4,'Tiles Remaining'!$A:$C,3,FALSE)),"")</f>
        <v/>
      </c>
      <c r="AD4" s="12" t="str">
        <f>IFERROR(IF(LEFT(N4,1)="!",0,VLOOKUP(N4,'Tiles Remaining'!$A:$C,3,FALSE)),"")</f>
        <v/>
      </c>
      <c r="AE4" s="1" t="str">
        <f>IFERROR(IF(LEFT(O4,1)="!",0,VLOOKUP(O4,'Tiles Remaining'!$A:$C,3,FALSE)),"")</f>
        <v/>
      </c>
      <c r="AF4" s="1" t="str">
        <f>IFERROR(IF(LEFT(P4,1)="!",0,VLOOKUP(P4,'Tiles Remaining'!$A:$C,3,FALSE)),"")</f>
        <v/>
      </c>
    </row>
    <row r="5" spans="2:32" ht="21" customHeight="1" thickTop="1" thickBot="1">
      <c r="B5" s="13"/>
      <c r="C5" s="1"/>
      <c r="D5" s="1"/>
      <c r="E5" s="12"/>
      <c r="F5" s="1"/>
      <c r="G5" s="1"/>
      <c r="H5" s="1"/>
      <c r="I5" s="13"/>
      <c r="J5" s="1"/>
      <c r="K5" s="1"/>
      <c r="L5" s="1"/>
      <c r="M5" s="12"/>
      <c r="N5" s="1"/>
      <c r="O5" s="1"/>
      <c r="P5" s="13"/>
      <c r="R5" s="13" t="str">
        <f>IFERROR(IF(LEFT(B5,1)="!",0,VLOOKUP(B5,'Tiles Remaining'!$A:$C,3,FALSE)),"")</f>
        <v/>
      </c>
      <c r="S5" s="1" t="str">
        <f>IFERROR(IF(LEFT(C5,1)="!",0,VLOOKUP(C5,'Tiles Remaining'!$A:$C,3,FALSE)),"")</f>
        <v/>
      </c>
      <c r="T5" s="1" t="str">
        <f>IFERROR(IF(LEFT(D5,1)="!",0,VLOOKUP(D5,'Tiles Remaining'!$A:$C,3,FALSE)),"")</f>
        <v/>
      </c>
      <c r="U5" s="12" t="str">
        <f>IFERROR(IF(LEFT(E5,1)="!",0,VLOOKUP(E5,'Tiles Remaining'!$A:$C,3,FALSE)),"")</f>
        <v/>
      </c>
      <c r="V5" s="1" t="str">
        <f>IFERROR(IF(LEFT(F5,1)="!",0,VLOOKUP(F5,'Tiles Remaining'!$A:$C,3,FALSE)),"")</f>
        <v/>
      </c>
      <c r="W5" s="1" t="str">
        <f>IFERROR(IF(LEFT(G5,1)="!",0,VLOOKUP(G5,'Tiles Remaining'!$A:$C,3,FALSE)),"")</f>
        <v/>
      </c>
      <c r="X5" s="1" t="str">
        <f>IFERROR(IF(LEFT(H5,1)="!",0,VLOOKUP(H5,'Tiles Remaining'!$A:$C,3,FALSE)),"")</f>
        <v/>
      </c>
      <c r="Y5" s="13" t="str">
        <f>IFERROR(IF(LEFT(I5,1)="!",0,VLOOKUP(I5,'Tiles Remaining'!$A:$C,3,FALSE)),"")</f>
        <v/>
      </c>
      <c r="Z5" s="1" t="str">
        <f>IFERROR(IF(LEFT(J5,1)="!",0,VLOOKUP(J5,'Tiles Remaining'!$A:$C,3,FALSE)),"")</f>
        <v/>
      </c>
      <c r="AA5" s="1" t="str">
        <f>IFERROR(IF(LEFT(K5,1)="!",0,VLOOKUP(K5,'Tiles Remaining'!$A:$C,3,FALSE)),"")</f>
        <v/>
      </c>
      <c r="AB5" s="1" t="str">
        <f>IFERROR(IF(LEFT(L5,1)="!",0,VLOOKUP(L5,'Tiles Remaining'!$A:$C,3,FALSE)),"")</f>
        <v/>
      </c>
      <c r="AC5" s="12" t="str">
        <f>IFERROR(IF(LEFT(M5,1)="!",0,VLOOKUP(M5,'Tiles Remaining'!$A:$C,3,FALSE)),"")</f>
        <v/>
      </c>
      <c r="AD5" s="1" t="str">
        <f>IFERROR(IF(LEFT(N5,1)="!",0,VLOOKUP(N5,'Tiles Remaining'!$A:$C,3,FALSE)),"")</f>
        <v/>
      </c>
      <c r="AE5" s="1" t="str">
        <f>IFERROR(IF(LEFT(O5,1)="!",0,VLOOKUP(O5,'Tiles Remaining'!$A:$C,3,FALSE)),"")</f>
        <v/>
      </c>
      <c r="AF5" s="13" t="str">
        <f>IFERROR(IF(LEFT(P5,1)="!",0,VLOOKUP(P5,'Tiles Remaining'!$A:$C,3,FALSE)),"")</f>
        <v/>
      </c>
    </row>
    <row r="6" spans="2:32" ht="21" customHeight="1" thickTop="1" thickBot="1">
      <c r="B6" s="1"/>
      <c r="C6" s="1"/>
      <c r="D6" s="1"/>
      <c r="E6" s="1"/>
      <c r="F6" s="12"/>
      <c r="G6" s="1"/>
      <c r="H6" s="1"/>
      <c r="I6" s="1"/>
      <c r="J6" s="1"/>
      <c r="K6" s="1"/>
      <c r="L6" s="12"/>
      <c r="M6" s="1"/>
      <c r="N6" s="1"/>
      <c r="O6" s="1"/>
      <c r="P6" s="1"/>
      <c r="R6" s="1" t="str">
        <f>IFERROR(IF(LEFT(B6,1)="!",0,VLOOKUP(B6,'Tiles Remaining'!$A:$C,3,FALSE)),"")</f>
        <v/>
      </c>
      <c r="S6" s="1" t="str">
        <f>IFERROR(IF(LEFT(C6,1)="!",0,VLOOKUP(C6,'Tiles Remaining'!$A:$C,3,FALSE)),"")</f>
        <v/>
      </c>
      <c r="T6" s="1" t="str">
        <f>IFERROR(IF(LEFT(D6,1)="!",0,VLOOKUP(D6,'Tiles Remaining'!$A:$C,3,FALSE)),"")</f>
        <v/>
      </c>
      <c r="U6" s="1" t="str">
        <f>IFERROR(IF(LEFT(E6,1)="!",0,VLOOKUP(E6,'Tiles Remaining'!$A:$C,3,FALSE)),"")</f>
        <v/>
      </c>
      <c r="V6" s="12" t="str">
        <f>IFERROR(IF(LEFT(F6,1)="!",0,VLOOKUP(F6,'Tiles Remaining'!$A:$C,3,FALSE)),"")</f>
        <v/>
      </c>
      <c r="W6" s="1" t="str">
        <f>IFERROR(IF(LEFT(G6,1)="!",0,VLOOKUP(G6,'Tiles Remaining'!$A:$C,3,FALSE)),"")</f>
        <v/>
      </c>
      <c r="X6" s="1" t="str">
        <f>IFERROR(IF(LEFT(H6,1)="!",0,VLOOKUP(H6,'Tiles Remaining'!$A:$C,3,FALSE)),"")</f>
        <v/>
      </c>
      <c r="Y6" s="1" t="str">
        <f>IFERROR(IF(LEFT(I6,1)="!",0,VLOOKUP(I6,'Tiles Remaining'!$A:$C,3,FALSE)),"")</f>
        <v/>
      </c>
      <c r="Z6" s="1" t="str">
        <f>IFERROR(IF(LEFT(J6,1)="!",0,VLOOKUP(J6,'Tiles Remaining'!$A:$C,3,FALSE)),"")</f>
        <v/>
      </c>
      <c r="AA6" s="1" t="str">
        <f>IFERROR(IF(LEFT(K6,1)="!",0,VLOOKUP(K6,'Tiles Remaining'!$A:$C,3,FALSE)),"")</f>
        <v/>
      </c>
      <c r="AB6" s="12" t="str">
        <f>IFERROR(IF(LEFT(L6,1)="!",0,VLOOKUP(L6,'Tiles Remaining'!$A:$C,3,FALSE)),"")</f>
        <v/>
      </c>
      <c r="AC6" s="1" t="str">
        <f>IFERROR(IF(LEFT(M6,1)="!",0,VLOOKUP(M6,'Tiles Remaining'!$A:$C,3,FALSE)),"")</f>
        <v/>
      </c>
      <c r="AD6" s="1" t="str">
        <f>IFERROR(IF(LEFT(N6,1)="!",0,VLOOKUP(N6,'Tiles Remaining'!$A:$C,3,FALSE)),"")</f>
        <v/>
      </c>
      <c r="AE6" s="1" t="str">
        <f>IFERROR(IF(LEFT(O6,1)="!",0,VLOOKUP(O6,'Tiles Remaining'!$A:$C,3,FALSE)),"")</f>
        <v/>
      </c>
      <c r="AF6" s="1" t="str">
        <f>IFERROR(IF(LEFT(P6,1)="!",0,VLOOKUP(P6,'Tiles Remaining'!$A:$C,3,FALSE)),"")</f>
        <v/>
      </c>
    </row>
    <row r="7" spans="2:32" ht="21" customHeight="1" thickTop="1" thickBot="1">
      <c r="B7" s="1"/>
      <c r="C7" s="14"/>
      <c r="D7" s="1"/>
      <c r="E7" s="1"/>
      <c r="F7" s="1"/>
      <c r="G7" s="14"/>
      <c r="H7" s="1"/>
      <c r="I7" s="1"/>
      <c r="J7" s="1"/>
      <c r="K7" s="14"/>
      <c r="L7" s="1"/>
      <c r="M7" s="1"/>
      <c r="N7" s="1"/>
      <c r="O7" s="14"/>
      <c r="P7" s="1"/>
      <c r="R7" s="1" t="str">
        <f>IFERROR(IF(LEFT(B7,1)="!",0,VLOOKUP(B7,'Tiles Remaining'!$A:$C,3,FALSE)),"")</f>
        <v/>
      </c>
      <c r="S7" s="14" t="str">
        <f>IFERROR(IF(LEFT(C7,1)="!",0,VLOOKUP(C7,'Tiles Remaining'!$A:$C,3,FALSE)),"")</f>
        <v/>
      </c>
      <c r="T7" s="1" t="str">
        <f>IFERROR(IF(LEFT(D7,1)="!",0,VLOOKUP(D7,'Tiles Remaining'!$A:$C,3,FALSE)),"")</f>
        <v/>
      </c>
      <c r="U7" s="1" t="str">
        <f>IFERROR(IF(LEFT(E7,1)="!",0,VLOOKUP(E7,'Tiles Remaining'!$A:$C,3,FALSE)),"")</f>
        <v/>
      </c>
      <c r="V7" s="1" t="str">
        <f>IFERROR(IF(LEFT(F7,1)="!",0,VLOOKUP(F7,'Tiles Remaining'!$A:$C,3,FALSE)),"")</f>
        <v/>
      </c>
      <c r="W7" s="14" t="str">
        <f>IFERROR(IF(LEFT(G7,1)="!",0,VLOOKUP(G7,'Tiles Remaining'!$A:$C,3,FALSE)),"")</f>
        <v/>
      </c>
      <c r="X7" s="1" t="str">
        <f>IFERROR(IF(LEFT(H7,1)="!",0,VLOOKUP(H7,'Tiles Remaining'!$A:$C,3,FALSE)),"")</f>
        <v/>
      </c>
      <c r="Y7" s="1" t="str">
        <f>IFERROR(IF(LEFT(I7,1)="!",0,VLOOKUP(I7,'Tiles Remaining'!$A:$C,3,FALSE)),"")</f>
        <v/>
      </c>
      <c r="Z7" s="1" t="str">
        <f>IFERROR(IF(LEFT(J7,1)="!",0,VLOOKUP(J7,'Tiles Remaining'!$A:$C,3,FALSE)),"")</f>
        <v/>
      </c>
      <c r="AA7" s="14" t="str">
        <f>IFERROR(IF(LEFT(K7,1)="!",0,VLOOKUP(K7,'Tiles Remaining'!$A:$C,3,FALSE)),"")</f>
        <v/>
      </c>
      <c r="AB7" s="1" t="str">
        <f>IFERROR(IF(LEFT(L7,1)="!",0,VLOOKUP(L7,'Tiles Remaining'!$A:$C,3,FALSE)),"")</f>
        <v/>
      </c>
      <c r="AC7" s="1" t="str">
        <f>IFERROR(IF(LEFT(M7,1)="!",0,VLOOKUP(M7,'Tiles Remaining'!$A:$C,3,FALSE)),"")</f>
        <v/>
      </c>
      <c r="AD7" s="1" t="str">
        <f>IFERROR(IF(LEFT(N7,1)="!",0,VLOOKUP(N7,'Tiles Remaining'!$A:$C,3,FALSE)),"")</f>
        <v/>
      </c>
      <c r="AE7" s="14" t="str">
        <f>IFERROR(IF(LEFT(O7,1)="!",0,VLOOKUP(O7,'Tiles Remaining'!$A:$C,3,FALSE)),"")</f>
        <v/>
      </c>
      <c r="AF7" s="1" t="str">
        <f>IFERROR(IF(LEFT(P7,1)="!",0,VLOOKUP(P7,'Tiles Remaining'!$A:$C,3,FALSE)),"")</f>
        <v/>
      </c>
    </row>
    <row r="8" spans="2:32" ht="21" customHeight="1" thickTop="1" thickBot="1">
      <c r="B8" s="1"/>
      <c r="C8" s="1"/>
      <c r="D8" s="13"/>
      <c r="E8" s="1"/>
      <c r="F8" s="1"/>
      <c r="G8" s="1"/>
      <c r="H8" s="13"/>
      <c r="I8" s="1"/>
      <c r="J8" s="13"/>
      <c r="K8" s="1"/>
      <c r="L8" s="1"/>
      <c r="M8" s="1"/>
      <c r="N8" s="13"/>
      <c r="O8" s="1"/>
      <c r="P8" s="1"/>
      <c r="Q8" s="61"/>
      <c r="R8" s="1" t="str">
        <f>IFERROR(IF(LEFT(B8,1)="!",0,VLOOKUP(B8,'Tiles Remaining'!$A:$C,3,FALSE)),"")</f>
        <v/>
      </c>
      <c r="S8" s="1" t="str">
        <f>IFERROR(IF(LEFT(C8,1)="!",0,VLOOKUP(C8,'Tiles Remaining'!$A:$C,3,FALSE)),"")</f>
        <v/>
      </c>
      <c r="T8" s="13" t="str">
        <f>IFERROR(IF(LEFT(D8,1)="!",0,VLOOKUP(D8,'Tiles Remaining'!$A:$C,3,FALSE)),"")</f>
        <v/>
      </c>
      <c r="U8" s="1" t="str">
        <f>IFERROR(IF(LEFT(E8,1)="!",0,VLOOKUP(E8,'Tiles Remaining'!$A:$C,3,FALSE)),"")</f>
        <v/>
      </c>
      <c r="V8" s="1" t="str">
        <f>IFERROR(IF(LEFT(F8,1)="!",0,VLOOKUP(F8,'Tiles Remaining'!$A:$C,3,FALSE)),"")</f>
        <v/>
      </c>
      <c r="W8" s="1" t="str">
        <f>IFERROR(IF(LEFT(G8,1)="!",0,VLOOKUP(G8,'Tiles Remaining'!$A:$C,3,FALSE)),"")</f>
        <v/>
      </c>
      <c r="X8" s="13" t="str">
        <f>IFERROR(IF(LEFT(H8,1)="!",0,VLOOKUP(H8,'Tiles Remaining'!$A:$C,3,FALSE)),"")</f>
        <v/>
      </c>
      <c r="Y8" s="1" t="str">
        <f>IFERROR(IF(LEFT(I8,1)="!",0,VLOOKUP(I8,'Tiles Remaining'!$A:$C,3,FALSE)),"")</f>
        <v/>
      </c>
      <c r="Z8" s="13" t="str">
        <f>IFERROR(IF(LEFT(J8,1)="!",0,VLOOKUP(J8,'Tiles Remaining'!$A:$C,3,FALSE)),"")</f>
        <v/>
      </c>
      <c r="AA8" s="1" t="str">
        <f>IFERROR(IF(LEFT(K8,1)="!",0,VLOOKUP(K8,'Tiles Remaining'!$A:$C,3,FALSE)),"")</f>
        <v/>
      </c>
      <c r="AB8" s="1" t="str">
        <f>IFERROR(IF(LEFT(L8,1)="!",0,VLOOKUP(L8,'Tiles Remaining'!$A:$C,3,FALSE)),"")</f>
        <v/>
      </c>
      <c r="AC8" s="1" t="str">
        <f>IFERROR(IF(LEFT(M8,1)="!",0,VLOOKUP(M8,'Tiles Remaining'!$A:$C,3,FALSE)),"")</f>
        <v/>
      </c>
      <c r="AD8" s="13" t="str">
        <f>IFERROR(IF(LEFT(N8,1)="!",0,VLOOKUP(N8,'Tiles Remaining'!$A:$C,3,FALSE)),"")</f>
        <v/>
      </c>
      <c r="AE8" s="1" t="str">
        <f>IFERROR(IF(LEFT(O8,1)="!",0,VLOOKUP(O8,'Tiles Remaining'!$A:$C,3,FALSE)),"")</f>
        <v/>
      </c>
      <c r="AF8" s="1" t="str">
        <f>IFERROR(IF(LEFT(P8,1)="!",0,VLOOKUP(P8,'Tiles Remaining'!$A:$C,3,FALSE)),"")</f>
        <v/>
      </c>
    </row>
    <row r="9" spans="2:32" ht="21" customHeight="1" thickTop="1" thickBot="1">
      <c r="B9" s="11"/>
      <c r="C9" s="1"/>
      <c r="D9" s="1"/>
      <c r="E9" s="13"/>
      <c r="F9" s="1"/>
      <c r="G9" s="1"/>
      <c r="H9" s="1"/>
      <c r="I9" s="12"/>
      <c r="J9" s="1"/>
      <c r="K9" s="1"/>
      <c r="L9" s="1"/>
      <c r="M9" s="13"/>
      <c r="N9" s="1"/>
      <c r="O9" s="1"/>
      <c r="P9" s="11"/>
      <c r="Q9" s="9"/>
      <c r="R9" s="11" t="str">
        <f>IFERROR(IF(LEFT(B9,1)="!",0,VLOOKUP(B9,'Tiles Remaining'!$A:$C,3,FALSE)),"")</f>
        <v/>
      </c>
      <c r="S9" s="1" t="str">
        <f>IFERROR(IF(LEFT(C9,1)="!",0,VLOOKUP(C9,'Tiles Remaining'!$A:$C,3,FALSE)),"")</f>
        <v/>
      </c>
      <c r="T9" s="1" t="str">
        <f>IFERROR(IF(LEFT(D9,1)="!",0,VLOOKUP(D9,'Tiles Remaining'!$A:$C,3,FALSE)),"")</f>
        <v/>
      </c>
      <c r="U9" s="13" t="str">
        <f>IFERROR(IF(LEFT(E9,1)="!",0,VLOOKUP(E9,'Tiles Remaining'!$A:$C,3,FALSE)),"")</f>
        <v/>
      </c>
      <c r="V9" s="1" t="str">
        <f>IFERROR(IF(LEFT(F9,1)="!",0,VLOOKUP(F9,'Tiles Remaining'!$A:$C,3,FALSE)),"")</f>
        <v/>
      </c>
      <c r="W9" s="1" t="str">
        <f>IFERROR(IF(LEFT(G9,1)="!",0,VLOOKUP(G9,'Tiles Remaining'!$A:$C,3,FALSE)),"")</f>
        <v/>
      </c>
      <c r="X9" s="1" t="str">
        <f>IFERROR(IF(LEFT(H9,1)="!",0,VLOOKUP(H9,'Tiles Remaining'!$A:$C,3,FALSE)),"")</f>
        <v/>
      </c>
      <c r="Y9" s="12" t="str">
        <f>IFERROR(IF(LEFT(I9,1)="!",0,VLOOKUP(I9,'Tiles Remaining'!$A:$C,3,FALSE)),"")</f>
        <v/>
      </c>
      <c r="Z9" s="1" t="str">
        <f>IFERROR(IF(LEFT(J9,1)="!",0,VLOOKUP(J9,'Tiles Remaining'!$A:$C,3,FALSE)),"")</f>
        <v/>
      </c>
      <c r="AA9" s="1" t="str">
        <f>IFERROR(IF(LEFT(K9,1)="!",0,VLOOKUP(K9,'Tiles Remaining'!$A:$C,3,FALSE)),"")</f>
        <v/>
      </c>
      <c r="AB9" s="1" t="str">
        <f>IFERROR(IF(LEFT(L9,1)="!",0,VLOOKUP(L9,'Tiles Remaining'!$A:$C,3,FALSE)),"")</f>
        <v/>
      </c>
      <c r="AC9" s="13" t="str">
        <f>IFERROR(IF(LEFT(M9,1)="!",0,VLOOKUP(M9,'Tiles Remaining'!$A:$C,3,FALSE)),"")</f>
        <v/>
      </c>
      <c r="AD9" s="1" t="str">
        <f>IFERROR(IF(LEFT(N9,1)="!",0,VLOOKUP(N9,'Tiles Remaining'!$A:$C,3,FALSE)),"")</f>
        <v/>
      </c>
      <c r="AE9" s="1" t="str">
        <f>IFERROR(IF(LEFT(O9,1)="!",0,VLOOKUP(O9,'Tiles Remaining'!$A:$C,3,FALSE)),"")</f>
        <v/>
      </c>
      <c r="AF9" s="11" t="str">
        <f>IFERROR(IF(LEFT(P9,1)="!",0,VLOOKUP(P9,'Tiles Remaining'!$A:$C,3,FALSE)),"")</f>
        <v/>
      </c>
    </row>
    <row r="10" spans="2:32" ht="21" customHeight="1" thickTop="1" thickBot="1">
      <c r="B10" s="1"/>
      <c r="C10" s="1"/>
      <c r="D10" s="13"/>
      <c r="E10" s="1"/>
      <c r="F10" s="1"/>
      <c r="G10" s="1"/>
      <c r="H10" s="13"/>
      <c r="I10" s="1"/>
      <c r="J10" s="13"/>
      <c r="K10" s="1"/>
      <c r="L10" s="1"/>
      <c r="M10" s="1"/>
      <c r="N10" s="13"/>
      <c r="O10" s="1"/>
      <c r="P10" s="1"/>
      <c r="Q10" s="9"/>
      <c r="R10" s="1" t="str">
        <f>IFERROR(IF(LEFT(B10,1)="!",0,VLOOKUP(B10,'Tiles Remaining'!$A:$C,3,FALSE)),"")</f>
        <v/>
      </c>
      <c r="S10" s="1" t="str">
        <f>IFERROR(IF(LEFT(C10,1)="!",0,VLOOKUP(C10,'Tiles Remaining'!$A:$C,3,FALSE)),"")</f>
        <v/>
      </c>
      <c r="T10" s="13" t="str">
        <f>IFERROR(IF(LEFT(D10,1)="!",0,VLOOKUP(D10,'Tiles Remaining'!$A:$C,3,FALSE)),"")</f>
        <v/>
      </c>
      <c r="U10" s="1" t="str">
        <f>IFERROR(IF(LEFT(E10,1)="!",0,VLOOKUP(E10,'Tiles Remaining'!$A:$C,3,FALSE)),"")</f>
        <v/>
      </c>
      <c r="V10" s="1" t="str">
        <f>IFERROR(IF(LEFT(F10,1)="!",0,VLOOKUP(F10,'Tiles Remaining'!$A:$C,3,FALSE)),"")</f>
        <v/>
      </c>
      <c r="W10" s="1" t="str">
        <f>IFERROR(IF(LEFT(G10,1)="!",0,VLOOKUP(G10,'Tiles Remaining'!$A:$C,3,FALSE)),"")</f>
        <v/>
      </c>
      <c r="X10" s="13" t="str">
        <f>IFERROR(IF(LEFT(H10,1)="!",0,VLOOKUP(H10,'Tiles Remaining'!$A:$C,3,FALSE)),"")</f>
        <v/>
      </c>
      <c r="Y10" s="1" t="str">
        <f>IFERROR(IF(LEFT(I10,1)="!",0,VLOOKUP(I10,'Tiles Remaining'!$A:$C,3,FALSE)),"")</f>
        <v/>
      </c>
      <c r="Z10" s="13" t="str">
        <f>IFERROR(IF(LEFT(J10,1)="!",0,VLOOKUP(J10,'Tiles Remaining'!$A:$C,3,FALSE)),"")</f>
        <v/>
      </c>
      <c r="AA10" s="1" t="str">
        <f>IFERROR(IF(LEFT(K10,1)="!",0,VLOOKUP(K10,'Tiles Remaining'!$A:$C,3,FALSE)),"")</f>
        <v/>
      </c>
      <c r="AB10" s="1" t="str">
        <f>IFERROR(IF(LEFT(L10,1)="!",0,VLOOKUP(L10,'Tiles Remaining'!$A:$C,3,FALSE)),"")</f>
        <v/>
      </c>
      <c r="AC10" s="1" t="str">
        <f>IFERROR(IF(LEFT(M10,1)="!",0,VLOOKUP(M10,'Tiles Remaining'!$A:$C,3,FALSE)),"")</f>
        <v/>
      </c>
      <c r="AD10" s="13" t="str">
        <f>IFERROR(IF(LEFT(N10,1)="!",0,VLOOKUP(N10,'Tiles Remaining'!$A:$C,3,FALSE)),"")</f>
        <v/>
      </c>
      <c r="AE10" s="1" t="str">
        <f>IFERROR(IF(LEFT(O10,1)="!",0,VLOOKUP(O10,'Tiles Remaining'!$A:$C,3,FALSE)),"")</f>
        <v/>
      </c>
      <c r="AF10" s="1" t="str">
        <f>IFERROR(IF(LEFT(P10,1)="!",0,VLOOKUP(P10,'Tiles Remaining'!$A:$C,3,FALSE)),"")</f>
        <v/>
      </c>
    </row>
    <row r="11" spans="2:32" ht="21" customHeight="1" thickTop="1" thickBot="1">
      <c r="B11" s="1"/>
      <c r="C11" s="14"/>
      <c r="D11" s="1"/>
      <c r="E11" s="1"/>
      <c r="F11" s="1"/>
      <c r="G11" s="14"/>
      <c r="H11" s="1"/>
      <c r="I11" s="1"/>
      <c r="J11" s="1"/>
      <c r="K11" s="14"/>
      <c r="L11" s="1"/>
      <c r="M11" s="1"/>
      <c r="N11" s="1"/>
      <c r="O11" s="14"/>
      <c r="P11" s="1"/>
      <c r="Q11" s="9"/>
      <c r="R11" s="1" t="str">
        <f>IFERROR(IF(LEFT(B11,1)="!",0,VLOOKUP(B11,'Tiles Remaining'!$A:$C,3,FALSE)),"")</f>
        <v/>
      </c>
      <c r="S11" s="14" t="str">
        <f>IFERROR(IF(LEFT(C11,1)="!",0,VLOOKUP(C11,'Tiles Remaining'!$A:$C,3,FALSE)),"")</f>
        <v/>
      </c>
      <c r="T11" s="1" t="str">
        <f>IFERROR(IF(LEFT(D11,1)="!",0,VLOOKUP(D11,'Tiles Remaining'!$A:$C,3,FALSE)),"")</f>
        <v/>
      </c>
      <c r="U11" s="1" t="str">
        <f>IFERROR(IF(LEFT(E11,1)="!",0,VLOOKUP(E11,'Tiles Remaining'!$A:$C,3,FALSE)),"")</f>
        <v/>
      </c>
      <c r="V11" s="1" t="str">
        <f>IFERROR(IF(LEFT(F11,1)="!",0,VLOOKUP(F11,'Tiles Remaining'!$A:$C,3,FALSE)),"")</f>
        <v/>
      </c>
      <c r="W11" s="14" t="str">
        <f>IFERROR(IF(LEFT(G11,1)="!",0,VLOOKUP(G11,'Tiles Remaining'!$A:$C,3,FALSE)),"")</f>
        <v/>
      </c>
      <c r="X11" s="1" t="str">
        <f>IFERROR(IF(LEFT(H11,1)="!",0,VLOOKUP(H11,'Tiles Remaining'!$A:$C,3,FALSE)),"")</f>
        <v/>
      </c>
      <c r="Y11" s="1" t="str">
        <f>IFERROR(IF(LEFT(I11,1)="!",0,VLOOKUP(I11,'Tiles Remaining'!$A:$C,3,FALSE)),"")</f>
        <v/>
      </c>
      <c r="Z11" s="1" t="str">
        <f>IFERROR(IF(LEFT(J11,1)="!",0,VLOOKUP(J11,'Tiles Remaining'!$A:$C,3,FALSE)),"")</f>
        <v/>
      </c>
      <c r="AA11" s="14" t="str">
        <f>IFERROR(IF(LEFT(K11,1)="!",0,VLOOKUP(K11,'Tiles Remaining'!$A:$C,3,FALSE)),"")</f>
        <v/>
      </c>
      <c r="AB11" s="1" t="str">
        <f>IFERROR(IF(LEFT(L11,1)="!",0,VLOOKUP(L11,'Tiles Remaining'!$A:$C,3,FALSE)),"")</f>
        <v/>
      </c>
      <c r="AC11" s="1" t="str">
        <f>IFERROR(IF(LEFT(M11,1)="!",0,VLOOKUP(M11,'Tiles Remaining'!$A:$C,3,FALSE)),"")</f>
        <v/>
      </c>
      <c r="AD11" s="1" t="str">
        <f>IFERROR(IF(LEFT(N11,1)="!",0,VLOOKUP(N11,'Tiles Remaining'!$A:$C,3,FALSE)),"")</f>
        <v/>
      </c>
      <c r="AE11" s="14" t="str">
        <f>IFERROR(IF(LEFT(O11,1)="!",0,VLOOKUP(O11,'Tiles Remaining'!$A:$C,3,FALSE)),"")</f>
        <v/>
      </c>
      <c r="AF11" s="1" t="str">
        <f>IFERROR(IF(LEFT(P11,1)="!",0,VLOOKUP(P11,'Tiles Remaining'!$A:$C,3,FALSE)),"")</f>
        <v/>
      </c>
    </row>
    <row r="12" spans="2:32" ht="21" customHeight="1" thickTop="1" thickBot="1">
      <c r="B12" s="1"/>
      <c r="C12" s="1"/>
      <c r="D12" s="1"/>
      <c r="E12" s="1"/>
      <c r="F12" s="12"/>
      <c r="G12" s="1"/>
      <c r="H12" s="1"/>
      <c r="I12" s="1"/>
      <c r="J12" s="1"/>
      <c r="K12" s="1"/>
      <c r="L12" s="12"/>
      <c r="M12" s="1"/>
      <c r="N12" s="1"/>
      <c r="O12" s="1"/>
      <c r="P12" s="1"/>
      <c r="Q12" s="9"/>
      <c r="R12" s="1" t="str">
        <f>IFERROR(IF(LEFT(B12,1)="!",0,VLOOKUP(B12,'Tiles Remaining'!$A:$C,3,FALSE)),"")</f>
        <v/>
      </c>
      <c r="S12" s="1" t="str">
        <f>IFERROR(IF(LEFT(C12,1)="!",0,VLOOKUP(C12,'Tiles Remaining'!$A:$C,3,FALSE)),"")</f>
        <v/>
      </c>
      <c r="T12" s="1" t="str">
        <f>IFERROR(IF(LEFT(D12,1)="!",0,VLOOKUP(D12,'Tiles Remaining'!$A:$C,3,FALSE)),"")</f>
        <v/>
      </c>
      <c r="U12" s="1" t="str">
        <f>IFERROR(IF(LEFT(E12,1)="!",0,VLOOKUP(E12,'Tiles Remaining'!$A:$C,3,FALSE)),"")</f>
        <v/>
      </c>
      <c r="V12" s="12" t="str">
        <f>IFERROR(IF(LEFT(F12,1)="!",0,VLOOKUP(F12,'Tiles Remaining'!$A:$C,3,FALSE)),"")</f>
        <v/>
      </c>
      <c r="W12" s="1" t="str">
        <f>IFERROR(IF(LEFT(G12,1)="!",0,VLOOKUP(G12,'Tiles Remaining'!$A:$C,3,FALSE)),"")</f>
        <v/>
      </c>
      <c r="X12" s="1" t="str">
        <f>IFERROR(IF(LEFT(H12,1)="!",0,VLOOKUP(H12,'Tiles Remaining'!$A:$C,3,FALSE)),"")</f>
        <v/>
      </c>
      <c r="Y12" s="1" t="str">
        <f>IFERROR(IF(LEFT(I12,1)="!",0,VLOOKUP(I12,'Tiles Remaining'!$A:$C,3,FALSE)),"")</f>
        <v/>
      </c>
      <c r="Z12" s="1" t="str">
        <f>IFERROR(IF(LEFT(J12,1)="!",0,VLOOKUP(J12,'Tiles Remaining'!$A:$C,3,FALSE)),"")</f>
        <v/>
      </c>
      <c r="AA12" s="1" t="str">
        <f>IFERROR(IF(LEFT(K12,1)="!",0,VLOOKUP(K12,'Tiles Remaining'!$A:$C,3,FALSE)),"")</f>
        <v/>
      </c>
      <c r="AB12" s="12" t="str">
        <f>IFERROR(IF(LEFT(L12,1)="!",0,VLOOKUP(L12,'Tiles Remaining'!$A:$C,3,FALSE)),"")</f>
        <v/>
      </c>
      <c r="AC12" s="1" t="str">
        <f>IFERROR(IF(LEFT(M12,1)="!",0,VLOOKUP(M12,'Tiles Remaining'!$A:$C,3,FALSE)),"")</f>
        <v/>
      </c>
      <c r="AD12" s="1" t="str">
        <f>IFERROR(IF(LEFT(N12,1)="!",0,VLOOKUP(N12,'Tiles Remaining'!$A:$C,3,FALSE)),"")</f>
        <v/>
      </c>
      <c r="AE12" s="1" t="str">
        <f>IFERROR(IF(LEFT(O12,1)="!",0,VLOOKUP(O12,'Tiles Remaining'!$A:$C,3,FALSE)),"")</f>
        <v/>
      </c>
      <c r="AF12" s="1" t="str">
        <f>IFERROR(IF(LEFT(P12,1)="!",0,VLOOKUP(P12,'Tiles Remaining'!$A:$C,3,FALSE)),"")</f>
        <v/>
      </c>
    </row>
    <row r="13" spans="2:32" ht="21" customHeight="1" thickTop="1" thickBot="1">
      <c r="B13" s="13"/>
      <c r="C13" s="1"/>
      <c r="D13" s="1"/>
      <c r="E13" s="12"/>
      <c r="F13" s="1"/>
      <c r="G13" s="1"/>
      <c r="H13" s="1"/>
      <c r="I13" s="13"/>
      <c r="J13" s="1"/>
      <c r="K13" s="1"/>
      <c r="L13" s="1"/>
      <c r="M13" s="12"/>
      <c r="N13" s="1"/>
      <c r="O13" s="1"/>
      <c r="P13" s="13"/>
      <c r="Q13" s="9"/>
      <c r="R13" s="13" t="str">
        <f>IFERROR(IF(LEFT(B13,1)="!",0,VLOOKUP(B13,'Tiles Remaining'!$A:$C,3,FALSE)),"")</f>
        <v/>
      </c>
      <c r="S13" s="1" t="str">
        <f>IFERROR(IF(LEFT(C13,1)="!",0,VLOOKUP(C13,'Tiles Remaining'!$A:$C,3,FALSE)),"")</f>
        <v/>
      </c>
      <c r="T13" s="1" t="str">
        <f>IFERROR(IF(LEFT(D13,1)="!",0,VLOOKUP(D13,'Tiles Remaining'!$A:$C,3,FALSE)),"")</f>
        <v/>
      </c>
      <c r="U13" s="12" t="str">
        <f>IFERROR(IF(LEFT(E13,1)="!",0,VLOOKUP(E13,'Tiles Remaining'!$A:$C,3,FALSE)),"")</f>
        <v/>
      </c>
      <c r="V13" s="1" t="str">
        <f>IFERROR(IF(LEFT(F13,1)="!",0,VLOOKUP(F13,'Tiles Remaining'!$A:$C,3,FALSE)),"")</f>
        <v/>
      </c>
      <c r="W13" s="1" t="str">
        <f>IFERROR(IF(LEFT(G13,1)="!",0,VLOOKUP(G13,'Tiles Remaining'!$A:$C,3,FALSE)),"")</f>
        <v/>
      </c>
      <c r="X13" s="1" t="str">
        <f>IFERROR(IF(LEFT(H13,1)="!",0,VLOOKUP(H13,'Tiles Remaining'!$A:$C,3,FALSE)),"")</f>
        <v/>
      </c>
      <c r="Y13" s="13" t="str">
        <f>IFERROR(IF(LEFT(I13,1)="!",0,VLOOKUP(I13,'Tiles Remaining'!$A:$C,3,FALSE)),"")</f>
        <v/>
      </c>
      <c r="Z13" s="1" t="str">
        <f>IFERROR(IF(LEFT(J13,1)="!",0,VLOOKUP(J13,'Tiles Remaining'!$A:$C,3,FALSE)),"")</f>
        <v/>
      </c>
      <c r="AA13" s="1" t="str">
        <f>IFERROR(IF(LEFT(K13,1)="!",0,VLOOKUP(K13,'Tiles Remaining'!$A:$C,3,FALSE)),"")</f>
        <v/>
      </c>
      <c r="AB13" s="1" t="str">
        <f>IFERROR(IF(LEFT(L13,1)="!",0,VLOOKUP(L13,'Tiles Remaining'!$A:$C,3,FALSE)),"")</f>
        <v/>
      </c>
      <c r="AC13" s="12" t="str">
        <f>IFERROR(IF(LEFT(M13,1)="!",0,VLOOKUP(M13,'Tiles Remaining'!$A:$C,3,FALSE)),"")</f>
        <v/>
      </c>
      <c r="AD13" s="1" t="str">
        <f>IFERROR(IF(LEFT(N13,1)="!",0,VLOOKUP(N13,'Tiles Remaining'!$A:$C,3,FALSE)),"")</f>
        <v/>
      </c>
      <c r="AE13" s="1" t="str">
        <f>IFERROR(IF(LEFT(O13,1)="!",0,VLOOKUP(O13,'Tiles Remaining'!$A:$C,3,FALSE)),"")</f>
        <v/>
      </c>
      <c r="AF13" s="13" t="str">
        <f>IFERROR(IF(LEFT(P13,1)="!",0,VLOOKUP(P13,'Tiles Remaining'!$A:$C,3,FALSE)),"")</f>
        <v/>
      </c>
    </row>
    <row r="14" spans="2:32" ht="21" customHeight="1" thickTop="1" thickBot="1">
      <c r="B14" s="1"/>
      <c r="C14" s="1"/>
      <c r="D14" s="12"/>
      <c r="E14" s="1"/>
      <c r="F14" s="1"/>
      <c r="G14" s="1"/>
      <c r="H14" s="13"/>
      <c r="I14" s="1"/>
      <c r="J14" s="13"/>
      <c r="K14" s="1"/>
      <c r="L14" s="1"/>
      <c r="M14" s="1"/>
      <c r="N14" s="12"/>
      <c r="O14" s="1"/>
      <c r="P14" s="1"/>
      <c r="Q14" s="9"/>
      <c r="R14" s="1" t="str">
        <f>IFERROR(IF(LEFT(B14,1)="!",0,VLOOKUP(B14,'Tiles Remaining'!$A:$C,3,FALSE)),"")</f>
        <v/>
      </c>
      <c r="S14" s="1" t="str">
        <f>IFERROR(IF(LEFT(C14,1)="!",0,VLOOKUP(C14,'Tiles Remaining'!$A:$C,3,FALSE)),"")</f>
        <v/>
      </c>
      <c r="T14" s="12" t="str">
        <f>IFERROR(IF(LEFT(D14,1)="!",0,VLOOKUP(D14,'Tiles Remaining'!$A:$C,3,FALSE)),"")</f>
        <v/>
      </c>
      <c r="U14" s="1" t="str">
        <f>IFERROR(IF(LEFT(E14,1)="!",0,VLOOKUP(E14,'Tiles Remaining'!$A:$C,3,FALSE)),"")</f>
        <v/>
      </c>
      <c r="V14" s="1" t="str">
        <f>IFERROR(IF(LEFT(F14,1)="!",0,VLOOKUP(F14,'Tiles Remaining'!$A:$C,3,FALSE)),"")</f>
        <v/>
      </c>
      <c r="W14" s="1" t="str">
        <f>IFERROR(IF(LEFT(G14,1)="!",0,VLOOKUP(G14,'Tiles Remaining'!$A:$C,3,FALSE)),"")</f>
        <v/>
      </c>
      <c r="X14" s="13" t="str">
        <f>IFERROR(IF(LEFT(H14,1)="!",0,VLOOKUP(H14,'Tiles Remaining'!$A:$C,3,FALSE)),"")</f>
        <v/>
      </c>
      <c r="Y14" s="1" t="str">
        <f>IFERROR(IF(LEFT(I14,1)="!",0,VLOOKUP(I14,'Tiles Remaining'!$A:$C,3,FALSE)),"")</f>
        <v/>
      </c>
      <c r="Z14" s="13" t="str">
        <f>IFERROR(IF(LEFT(J14,1)="!",0,VLOOKUP(J14,'Tiles Remaining'!$A:$C,3,FALSE)),"")</f>
        <v/>
      </c>
      <c r="AA14" s="1" t="str">
        <f>IFERROR(IF(LEFT(K14,1)="!",0,VLOOKUP(K14,'Tiles Remaining'!$A:$C,3,FALSE)),"")</f>
        <v/>
      </c>
      <c r="AB14" s="1" t="str">
        <f>IFERROR(IF(LEFT(L14,1)="!",0,VLOOKUP(L14,'Tiles Remaining'!$A:$C,3,FALSE)),"")</f>
        <v/>
      </c>
      <c r="AC14" s="1" t="str">
        <f>IFERROR(IF(LEFT(M14,1)="!",0,VLOOKUP(M14,'Tiles Remaining'!$A:$C,3,FALSE)),"")</f>
        <v/>
      </c>
      <c r="AD14" s="12" t="str">
        <f>IFERROR(IF(LEFT(N14,1)="!",0,VLOOKUP(N14,'Tiles Remaining'!$A:$C,3,FALSE)),"")</f>
        <v/>
      </c>
      <c r="AE14" s="1" t="str">
        <f>IFERROR(IF(LEFT(O14,1)="!",0,VLOOKUP(O14,'Tiles Remaining'!$A:$C,3,FALSE)),"")</f>
        <v/>
      </c>
      <c r="AF14" s="1" t="str">
        <f>IFERROR(IF(LEFT(P14,1)="!",0,VLOOKUP(P14,'Tiles Remaining'!$A:$C,3,FALSE)),"")</f>
        <v/>
      </c>
    </row>
    <row r="15" spans="2:32" ht="21" customHeight="1" thickTop="1" thickBot="1">
      <c r="B15" s="1"/>
      <c r="C15" s="12"/>
      <c r="D15" s="1"/>
      <c r="E15" s="1"/>
      <c r="F15" s="1"/>
      <c r="G15" s="14"/>
      <c r="H15" s="1"/>
      <c r="I15" s="1"/>
      <c r="J15" s="1"/>
      <c r="K15" s="14"/>
      <c r="L15" s="1"/>
      <c r="M15" s="1"/>
      <c r="N15" s="1"/>
      <c r="O15" s="12"/>
      <c r="P15" s="1"/>
      <c r="Q15" s="9"/>
      <c r="R15" s="1" t="str">
        <f>IFERROR(IF(LEFT(B15,1)="!",0,VLOOKUP(B15,'Tiles Remaining'!$A:$C,3,FALSE)),"")</f>
        <v/>
      </c>
      <c r="S15" s="12" t="str">
        <f>IFERROR(IF(LEFT(C15,1)="!",0,VLOOKUP(C15,'Tiles Remaining'!$A:$C,3,FALSE)),"")</f>
        <v/>
      </c>
      <c r="T15" s="1" t="str">
        <f>IFERROR(IF(LEFT(D15,1)="!",0,VLOOKUP(D15,'Tiles Remaining'!$A:$C,3,FALSE)),"")</f>
        <v/>
      </c>
      <c r="U15" s="1" t="str">
        <f>IFERROR(IF(LEFT(E15,1)="!",0,VLOOKUP(E15,'Tiles Remaining'!$A:$C,3,FALSE)),"")</f>
        <v/>
      </c>
      <c r="V15" s="1" t="str">
        <f>IFERROR(IF(LEFT(F15,1)="!",0,VLOOKUP(F15,'Tiles Remaining'!$A:$C,3,FALSE)),"")</f>
        <v/>
      </c>
      <c r="W15" s="14" t="str">
        <f>IFERROR(IF(LEFT(G15,1)="!",0,VLOOKUP(G15,'Tiles Remaining'!$A:$C,3,FALSE)),"")</f>
        <v/>
      </c>
      <c r="X15" s="1" t="str">
        <f>IFERROR(IF(LEFT(H15,1)="!",0,VLOOKUP(H15,'Tiles Remaining'!$A:$C,3,FALSE)),"")</f>
        <v/>
      </c>
      <c r="Y15" s="1" t="str">
        <f>IFERROR(IF(LEFT(I15,1)="!",0,VLOOKUP(I15,'Tiles Remaining'!$A:$C,3,FALSE)),"")</f>
        <v/>
      </c>
      <c r="Z15" s="1" t="str">
        <f>IFERROR(IF(LEFT(J15,1)="!",0,VLOOKUP(J15,'Tiles Remaining'!$A:$C,3,FALSE)),"")</f>
        <v/>
      </c>
      <c r="AA15" s="14" t="str">
        <f>IFERROR(IF(LEFT(K15,1)="!",0,VLOOKUP(K15,'Tiles Remaining'!$A:$C,3,FALSE)),"")</f>
        <v/>
      </c>
      <c r="AB15" s="1" t="str">
        <f>IFERROR(IF(LEFT(L15,1)="!",0,VLOOKUP(L15,'Tiles Remaining'!$A:$C,3,FALSE)),"")</f>
        <v/>
      </c>
      <c r="AC15" s="1" t="str">
        <f>IFERROR(IF(LEFT(M15,1)="!",0,VLOOKUP(M15,'Tiles Remaining'!$A:$C,3,FALSE)),"")</f>
        <v/>
      </c>
      <c r="AD15" s="1" t="str">
        <f>IFERROR(IF(LEFT(N15,1)="!",0,VLOOKUP(N15,'Tiles Remaining'!$A:$C,3,FALSE)),"")</f>
        <v/>
      </c>
      <c r="AE15" s="12" t="str">
        <f>IFERROR(IF(LEFT(O15,1)="!",0,VLOOKUP(O15,'Tiles Remaining'!$A:$C,3,FALSE)),"")</f>
        <v/>
      </c>
      <c r="AF15" s="1" t="str">
        <f>IFERROR(IF(LEFT(P15,1)="!",0,VLOOKUP(P15,'Tiles Remaining'!$A:$C,3,FALSE)),"")</f>
        <v/>
      </c>
    </row>
    <row r="16" spans="2:32" ht="21" customHeight="1" thickTop="1" thickBot="1">
      <c r="B16" s="26"/>
      <c r="C16" s="1"/>
      <c r="D16" s="1"/>
      <c r="E16" s="13"/>
      <c r="F16" s="1"/>
      <c r="G16" s="1"/>
      <c r="H16" s="1"/>
      <c r="I16" s="11"/>
      <c r="J16" s="1"/>
      <c r="K16" s="1"/>
      <c r="L16" s="1"/>
      <c r="M16" s="13"/>
      <c r="N16" s="1"/>
      <c r="O16" s="1"/>
      <c r="P16" s="11"/>
      <c r="Q16" s="9"/>
      <c r="R16" s="26" t="str">
        <f>IFERROR(IF(LEFT(B16,1)="!",0,VLOOKUP(B16,'Tiles Remaining'!$A:$C,3,FALSE)),"")</f>
        <v/>
      </c>
      <c r="S16" s="1" t="str">
        <f>IFERROR(IF(LEFT(C16,1)="!",0,VLOOKUP(C16,'Tiles Remaining'!$A:$C,3,FALSE)),"")</f>
        <v/>
      </c>
      <c r="T16" s="1" t="str">
        <f>IFERROR(IF(LEFT(D16,1)="!",0,VLOOKUP(D16,'Tiles Remaining'!$A:$C,3,FALSE)),"")</f>
        <v/>
      </c>
      <c r="U16" s="13" t="str">
        <f>IFERROR(IF(LEFT(E16,1)="!",0,VLOOKUP(E16,'Tiles Remaining'!$A:$C,3,FALSE)),"")</f>
        <v/>
      </c>
      <c r="V16" s="1" t="str">
        <f>IFERROR(IF(LEFT(F16,1)="!",0,VLOOKUP(F16,'Tiles Remaining'!$A:$C,3,FALSE)),"")</f>
        <v/>
      </c>
      <c r="W16" s="1" t="str">
        <f>IFERROR(IF(LEFT(G16,1)="!",0,VLOOKUP(G16,'Tiles Remaining'!$A:$C,3,FALSE)),"")</f>
        <v/>
      </c>
      <c r="X16" s="1" t="str">
        <f>IFERROR(IF(LEFT(H16,1)="!",0,VLOOKUP(H16,'Tiles Remaining'!$A:$C,3,FALSE)),"")</f>
        <v/>
      </c>
      <c r="Y16" s="11" t="str">
        <f>IFERROR(IF(LEFT(I16,1)="!",0,VLOOKUP(I16,'Tiles Remaining'!$A:$C,3,FALSE)),"")</f>
        <v/>
      </c>
      <c r="Z16" s="1" t="str">
        <f>IFERROR(IF(LEFT(J16,1)="!",0,VLOOKUP(J16,'Tiles Remaining'!$A:$C,3,FALSE)),"")</f>
        <v/>
      </c>
      <c r="AA16" s="1" t="str">
        <f>IFERROR(IF(LEFT(K16,1)="!",0,VLOOKUP(K16,'Tiles Remaining'!$A:$C,3,FALSE)),"")</f>
        <v/>
      </c>
      <c r="AB16" s="1" t="str">
        <f>IFERROR(IF(LEFT(L16,1)="!",0,VLOOKUP(L16,'Tiles Remaining'!$A:$C,3,FALSE)),"")</f>
        <v/>
      </c>
      <c r="AC16" s="13" t="str">
        <f>IFERROR(IF(LEFT(M16,1)="!",0,VLOOKUP(M16,'Tiles Remaining'!$A:$C,3,FALSE)),"")</f>
        <v/>
      </c>
      <c r="AD16" s="1" t="str">
        <f>IFERROR(IF(LEFT(N16,1)="!",0,VLOOKUP(N16,'Tiles Remaining'!$A:$C,3,FALSE)),"")</f>
        <v/>
      </c>
      <c r="AE16" s="1" t="str">
        <f>IFERROR(IF(LEFT(O16,1)="!",0,VLOOKUP(O16,'Tiles Remaining'!$A:$C,3,FALSE)),"")</f>
        <v/>
      </c>
      <c r="AF16" s="11" t="str">
        <f>IFERROR(IF(LEFT(P16,1)="!",0,VLOOKUP(P16,'Tiles Remaining'!$A:$C,3,FALSE)),"")</f>
        <v/>
      </c>
    </row>
    <row r="17" spans="7:17" ht="15.75" thickTop="1">
      <c r="G17" s="8"/>
      <c r="H17" s="61"/>
      <c r="I17" s="61"/>
      <c r="J17" s="61"/>
      <c r="K17" s="61"/>
      <c r="L17" s="61"/>
      <c r="M17" s="61"/>
      <c r="N17" s="9"/>
      <c r="O17" s="61"/>
      <c r="P17" s="9"/>
      <c r="Q17" s="9"/>
    </row>
    <row r="18" spans="7:17">
      <c r="G18" s="8"/>
      <c r="H18" s="61"/>
      <c r="I18" s="61"/>
      <c r="J18" s="61"/>
      <c r="K18" s="61"/>
      <c r="L18" s="61"/>
      <c r="M18" s="61"/>
      <c r="N18" s="9"/>
      <c r="O18" s="61"/>
      <c r="P18" s="9"/>
      <c r="Q18" s="9"/>
    </row>
    <row r="19" spans="7:17">
      <c r="G19" s="8"/>
      <c r="H19" s="61"/>
      <c r="I19" s="61"/>
      <c r="J19" s="61"/>
      <c r="K19" s="61"/>
      <c r="L19" s="61"/>
      <c r="M19" s="61"/>
      <c r="N19" s="9"/>
      <c r="O19" s="61"/>
      <c r="P19" s="9"/>
      <c r="Q19" s="9"/>
    </row>
    <row r="20" spans="7:17">
      <c r="G20" s="8"/>
      <c r="H20" s="61"/>
      <c r="I20" s="61"/>
      <c r="J20" s="61"/>
      <c r="K20" s="61"/>
      <c r="L20" s="61"/>
      <c r="M20" s="61"/>
      <c r="N20" s="9"/>
      <c r="O20" s="61"/>
      <c r="P20" s="39"/>
      <c r="Q20" s="9"/>
    </row>
    <row r="21" spans="7:17">
      <c r="G21" s="8"/>
      <c r="H21" s="61"/>
      <c r="I21" s="61"/>
      <c r="J21" s="61"/>
      <c r="K21" s="61"/>
      <c r="L21" s="61"/>
      <c r="M21" s="61"/>
      <c r="N21" s="9"/>
      <c r="O21" s="61"/>
      <c r="P21" s="39"/>
      <c r="Q21" s="9"/>
    </row>
    <row r="22" spans="7:17">
      <c r="G22" s="8"/>
      <c r="H22" s="61"/>
      <c r="I22" s="61"/>
      <c r="J22" s="61"/>
      <c r="K22" s="61"/>
      <c r="L22" s="61"/>
      <c r="M22" s="61"/>
      <c r="N22" s="9"/>
      <c r="O22" s="61"/>
      <c r="P22" s="39"/>
      <c r="Q22" s="9"/>
    </row>
    <row r="23" spans="7:17">
      <c r="G23" s="8"/>
      <c r="H23" s="61"/>
      <c r="I23" s="61"/>
      <c r="J23" s="61"/>
      <c r="K23" s="61"/>
      <c r="L23" s="61"/>
      <c r="M23" s="61"/>
      <c r="N23" s="9"/>
      <c r="O23" s="61"/>
    </row>
    <row r="24" spans="7:17">
      <c r="P24" s="40"/>
      <c r="Q24" s="40"/>
    </row>
    <row r="25" spans="7:17">
      <c r="O25" s="42"/>
      <c r="P25" s="40"/>
    </row>
    <row r="26" spans="7:17">
      <c r="P26" s="43"/>
      <c r="Q26" s="42"/>
    </row>
    <row r="27" spans="7:17">
      <c r="P27" s="43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29"/>
  <sheetViews>
    <sheetView workbookViewId="0">
      <selection activeCell="B46" sqref="B46"/>
    </sheetView>
  </sheetViews>
  <sheetFormatPr defaultRowHeight="15"/>
  <cols>
    <col min="1" max="1" width="15.28515625" customWidth="1"/>
    <col min="4" max="4" width="14.85546875" customWidth="1"/>
    <col min="5" max="5" width="13" customWidth="1"/>
  </cols>
  <sheetData>
    <row r="1" spans="1:5">
      <c r="A1" s="3" t="s">
        <v>16</v>
      </c>
    </row>
    <row r="2" spans="1:5">
      <c r="A2" s="3" t="s">
        <v>44</v>
      </c>
      <c r="B2" s="5" t="s">
        <v>46</v>
      </c>
      <c r="C2" s="5" t="s">
        <v>45</v>
      </c>
      <c r="D2" s="5" t="s">
        <v>48</v>
      </c>
      <c r="E2" s="5" t="s">
        <v>47</v>
      </c>
    </row>
    <row r="3" spans="1:5">
      <c r="A3" t="s">
        <v>317</v>
      </c>
      <c r="B3" s="4">
        <v>2</v>
      </c>
      <c r="C3" s="4">
        <v>0</v>
      </c>
      <c r="D3" s="4">
        <f>SUM(COUNTIF('Current Board'!$B$2:$P$16,"!*"),COUNTIF('Current Board'!$R$6:$X$6,"!*"),COUNTIF('Current Board'!$R$11:$X$11,"!*"))</f>
        <v>0</v>
      </c>
      <c r="E3" s="4">
        <f>B3-D3</f>
        <v>2</v>
      </c>
    </row>
    <row r="4" spans="1:5">
      <c r="A4" t="s">
        <v>17</v>
      </c>
      <c r="B4" s="4">
        <v>9</v>
      </c>
      <c r="C4" s="4">
        <v>1</v>
      </c>
      <c r="D4" s="4">
        <f>SUM(COUNTIF('Current Board'!$B$2:$P$16,A4),COUNTIF('Current Board'!$R$6:$X$6,A4),COUNTIF('Current Board'!$R$11:$X$11,A4))</f>
        <v>0</v>
      </c>
      <c r="E4" s="4">
        <f t="shared" ref="E4:E29" si="0">B4-D4</f>
        <v>9</v>
      </c>
    </row>
    <row r="5" spans="1:5">
      <c r="A5" t="s">
        <v>18</v>
      </c>
      <c r="B5" s="4">
        <v>2</v>
      </c>
      <c r="C5" s="4">
        <v>3</v>
      </c>
      <c r="D5" s="4">
        <f>SUM(COUNTIF('Current Board'!$B$2:$P$16,A5),COUNTIF('Current Board'!$R$6:$X$6,A5),COUNTIF('Current Board'!$R$11:$X$11,A5))</f>
        <v>0</v>
      </c>
      <c r="E5" s="4">
        <f t="shared" si="0"/>
        <v>2</v>
      </c>
    </row>
    <row r="6" spans="1:5">
      <c r="A6" t="s">
        <v>19</v>
      </c>
      <c r="B6" s="4">
        <v>2</v>
      </c>
      <c r="C6" s="4">
        <v>3</v>
      </c>
      <c r="D6" s="4">
        <f>SUM(COUNTIF('Current Board'!$B$2:$P$16,A6),COUNTIF('Current Board'!$R$6:$X$6,A6),COUNTIF('Current Board'!$R$11:$X$11,A6))</f>
        <v>0</v>
      </c>
      <c r="E6" s="4">
        <f t="shared" si="0"/>
        <v>2</v>
      </c>
    </row>
    <row r="7" spans="1:5">
      <c r="A7" t="s">
        <v>20</v>
      </c>
      <c r="B7" s="4">
        <v>4</v>
      </c>
      <c r="C7" s="4">
        <v>2</v>
      </c>
      <c r="D7" s="4">
        <f>SUM(COUNTIF('Current Board'!$B$2:$P$16,A7),COUNTIF('Current Board'!$R$6:$X$6,A7),COUNTIF('Current Board'!$R$11:$X$11,A7))</f>
        <v>0</v>
      </c>
      <c r="E7" s="4">
        <f t="shared" si="0"/>
        <v>4</v>
      </c>
    </row>
    <row r="8" spans="1:5">
      <c r="A8" t="s">
        <v>21</v>
      </c>
      <c r="B8" s="4">
        <v>12</v>
      </c>
      <c r="C8" s="4">
        <v>1</v>
      </c>
      <c r="D8" s="4">
        <f>SUM(COUNTIF('Current Board'!$B$2:$P$16,A8),COUNTIF('Current Board'!$R$6:$X$6,A8),COUNTIF('Current Board'!$R$11:$X$11,A8))</f>
        <v>0</v>
      </c>
      <c r="E8" s="4">
        <f t="shared" si="0"/>
        <v>12</v>
      </c>
    </row>
    <row r="9" spans="1:5">
      <c r="A9" t="s">
        <v>22</v>
      </c>
      <c r="B9" s="4">
        <v>2</v>
      </c>
      <c r="C9" s="4">
        <v>4</v>
      </c>
      <c r="D9" s="4">
        <f>SUM(COUNTIF('Current Board'!$B$2:$P$16,A9),COUNTIF('Current Board'!$R$6:$X$6,A9),COUNTIF('Current Board'!$R$11:$X$11,A9))</f>
        <v>0</v>
      </c>
      <c r="E9" s="4">
        <f t="shared" si="0"/>
        <v>2</v>
      </c>
    </row>
    <row r="10" spans="1:5">
      <c r="A10" t="s">
        <v>23</v>
      </c>
      <c r="B10" s="4">
        <v>3</v>
      </c>
      <c r="C10" s="4">
        <v>2</v>
      </c>
      <c r="D10" s="4">
        <f>SUM(COUNTIF('Current Board'!$B$2:$P$16,A10),COUNTIF('Current Board'!$R$6:$X$6,A10),COUNTIF('Current Board'!$R$11:$X$11,A10))</f>
        <v>0</v>
      </c>
      <c r="E10" s="4">
        <f t="shared" si="0"/>
        <v>3</v>
      </c>
    </row>
    <row r="11" spans="1:5">
      <c r="A11" t="s">
        <v>24</v>
      </c>
      <c r="B11" s="4">
        <v>2</v>
      </c>
      <c r="C11" s="4">
        <v>4</v>
      </c>
      <c r="D11" s="4">
        <f>SUM(COUNTIF('Current Board'!$B$2:$P$16,A11),COUNTIF('Current Board'!$R$6:$X$6,A11),COUNTIF('Current Board'!$R$11:$X$11,A11))</f>
        <v>0</v>
      </c>
      <c r="E11" s="4">
        <f t="shared" si="0"/>
        <v>2</v>
      </c>
    </row>
    <row r="12" spans="1:5">
      <c r="A12" t="s">
        <v>25</v>
      </c>
      <c r="B12" s="4">
        <v>9</v>
      </c>
      <c r="C12" s="4">
        <v>1</v>
      </c>
      <c r="D12" s="4">
        <f>SUM(COUNTIF('Current Board'!$B$2:$P$16,A12),COUNTIF('Current Board'!$R$6:$X$6,A12),COUNTIF('Current Board'!$R$11:$X$11,A12))</f>
        <v>0</v>
      </c>
      <c r="E12" s="4">
        <f t="shared" si="0"/>
        <v>9</v>
      </c>
    </row>
    <row r="13" spans="1:5">
      <c r="A13" t="s">
        <v>26</v>
      </c>
      <c r="B13" s="4">
        <v>1</v>
      </c>
      <c r="C13" s="4">
        <v>8</v>
      </c>
      <c r="D13" s="4">
        <f>SUM(COUNTIF('Current Board'!$B$2:$P$16,A13),COUNTIF('Current Board'!$R$6:$X$6,A13),COUNTIF('Current Board'!$R$11:$X$11,A13))</f>
        <v>0</v>
      </c>
      <c r="E13" s="4">
        <f t="shared" si="0"/>
        <v>1</v>
      </c>
    </row>
    <row r="14" spans="1:5">
      <c r="A14" t="s">
        <v>27</v>
      </c>
      <c r="B14" s="4">
        <v>1</v>
      </c>
      <c r="C14" s="4">
        <v>5</v>
      </c>
      <c r="D14" s="4">
        <f>SUM(COUNTIF('Current Board'!$B$2:$P$16,A14),COUNTIF('Current Board'!$R$6:$X$6,A14),COUNTIF('Current Board'!$R$11:$X$11,A14))</f>
        <v>0</v>
      </c>
      <c r="E14" s="4">
        <f t="shared" si="0"/>
        <v>1</v>
      </c>
    </row>
    <row r="15" spans="1:5">
      <c r="A15" t="s">
        <v>28</v>
      </c>
      <c r="B15" s="4">
        <v>4</v>
      </c>
      <c r="C15" s="4">
        <v>1</v>
      </c>
      <c r="D15" s="4">
        <f>SUM(COUNTIF('Current Board'!$B$2:$P$16,A15),COUNTIF('Current Board'!$R$6:$X$6,A15),COUNTIF('Current Board'!$R$11:$X$11,A15))</f>
        <v>0</v>
      </c>
      <c r="E15" s="4">
        <f t="shared" si="0"/>
        <v>4</v>
      </c>
    </row>
    <row r="16" spans="1:5">
      <c r="A16" t="s">
        <v>29</v>
      </c>
      <c r="B16" s="4">
        <v>2</v>
      </c>
      <c r="C16" s="4">
        <v>3</v>
      </c>
      <c r="D16" s="4">
        <f>SUM(COUNTIF('Current Board'!$B$2:$P$16,A16),COUNTIF('Current Board'!$R$6:$X$6,A16),COUNTIF('Current Board'!$R$11:$X$11,A16))</f>
        <v>0</v>
      </c>
      <c r="E16" s="4">
        <f t="shared" si="0"/>
        <v>2</v>
      </c>
    </row>
    <row r="17" spans="1:5">
      <c r="A17" t="s">
        <v>30</v>
      </c>
      <c r="B17" s="4">
        <v>6</v>
      </c>
      <c r="C17" s="4">
        <v>1</v>
      </c>
      <c r="D17" s="4">
        <f>SUM(COUNTIF('Current Board'!$B$2:$P$16,A17),COUNTIF('Current Board'!$R$6:$X$6,A17),COUNTIF('Current Board'!$R$11:$X$11,A17))</f>
        <v>0</v>
      </c>
      <c r="E17" s="4">
        <f t="shared" si="0"/>
        <v>6</v>
      </c>
    </row>
    <row r="18" spans="1:5">
      <c r="A18" t="s">
        <v>31</v>
      </c>
      <c r="B18" s="4">
        <v>8</v>
      </c>
      <c r="C18" s="4">
        <v>1</v>
      </c>
      <c r="D18" s="4">
        <f>SUM(COUNTIF('Current Board'!$B$2:$P$16,A18),COUNTIF('Current Board'!$R$6:$X$6,A18),COUNTIF('Current Board'!$R$11:$X$11,A18))</f>
        <v>0</v>
      </c>
      <c r="E18" s="4">
        <f t="shared" si="0"/>
        <v>8</v>
      </c>
    </row>
    <row r="19" spans="1:5">
      <c r="A19" t="s">
        <v>32</v>
      </c>
      <c r="B19" s="4">
        <v>2</v>
      </c>
      <c r="C19" s="4">
        <v>3</v>
      </c>
      <c r="D19" s="4">
        <f>SUM(COUNTIF('Current Board'!$B$2:$P$16,A19),COUNTIF('Current Board'!$R$6:$X$6,A19),COUNTIF('Current Board'!$R$11:$X$11,A19))</f>
        <v>0</v>
      </c>
      <c r="E19" s="4">
        <f t="shared" si="0"/>
        <v>2</v>
      </c>
    </row>
    <row r="20" spans="1:5">
      <c r="A20" t="s">
        <v>33</v>
      </c>
      <c r="B20" s="4">
        <v>1</v>
      </c>
      <c r="C20" s="4">
        <v>10</v>
      </c>
      <c r="D20" s="4">
        <f>SUM(COUNTIF('Current Board'!$B$2:$P$16,A20),COUNTIF('Current Board'!$R$6:$X$6,A20),COUNTIF('Current Board'!$R$11:$X$11,A20))</f>
        <v>0</v>
      </c>
      <c r="E20" s="4">
        <f t="shared" si="0"/>
        <v>1</v>
      </c>
    </row>
    <row r="21" spans="1:5">
      <c r="A21" t="s">
        <v>34</v>
      </c>
      <c r="B21" s="4">
        <v>6</v>
      </c>
      <c r="C21" s="4">
        <v>1</v>
      </c>
      <c r="D21" s="4">
        <f>SUM(COUNTIF('Current Board'!$B$2:$P$16,A21),COUNTIF('Current Board'!$R$6:$X$6,A21),COUNTIF('Current Board'!$R$11:$X$11,A21))</f>
        <v>0</v>
      </c>
      <c r="E21" s="4">
        <f t="shared" si="0"/>
        <v>6</v>
      </c>
    </row>
    <row r="22" spans="1:5">
      <c r="A22" t="s">
        <v>35</v>
      </c>
      <c r="B22" s="4">
        <v>4</v>
      </c>
      <c r="C22" s="4">
        <v>1</v>
      </c>
      <c r="D22" s="4">
        <f>SUM(COUNTIF('Current Board'!$B$2:$P$16,A22),COUNTIF('Current Board'!$R$6:$X$6,A22),COUNTIF('Current Board'!$R$11:$X$11,A22))</f>
        <v>0</v>
      </c>
      <c r="E22" s="4">
        <f t="shared" si="0"/>
        <v>4</v>
      </c>
    </row>
    <row r="23" spans="1:5">
      <c r="A23" t="s">
        <v>36</v>
      </c>
      <c r="B23" s="4">
        <v>6</v>
      </c>
      <c r="C23" s="4">
        <v>1</v>
      </c>
      <c r="D23" s="4">
        <f>SUM(COUNTIF('Current Board'!$B$2:$P$16,A23),COUNTIF('Current Board'!$R$6:$X$6,A23),COUNTIF('Current Board'!$R$11:$X$11,A23))</f>
        <v>0</v>
      </c>
      <c r="E23" s="4">
        <f t="shared" si="0"/>
        <v>6</v>
      </c>
    </row>
    <row r="24" spans="1:5">
      <c r="A24" t="s">
        <v>37</v>
      </c>
      <c r="B24" s="4">
        <v>4</v>
      </c>
      <c r="C24" s="4">
        <v>1</v>
      </c>
      <c r="D24" s="4">
        <f>SUM(COUNTIF('Current Board'!$B$2:$P$16,A24),COUNTIF('Current Board'!$R$6:$X$6,A24),COUNTIF('Current Board'!$R$11:$X$11,A24))</f>
        <v>0</v>
      </c>
      <c r="E24" s="4">
        <f t="shared" si="0"/>
        <v>4</v>
      </c>
    </row>
    <row r="25" spans="1:5">
      <c r="A25" t="s">
        <v>38</v>
      </c>
      <c r="B25" s="4">
        <v>2</v>
      </c>
      <c r="C25" s="4">
        <v>4</v>
      </c>
      <c r="D25" s="4">
        <f>SUM(COUNTIF('Current Board'!$B$2:$P$16,A25),COUNTIF('Current Board'!$R$6:$X$6,A25),COUNTIF('Current Board'!$R$11:$X$11,A25))</f>
        <v>0</v>
      </c>
      <c r="E25" s="4">
        <f t="shared" si="0"/>
        <v>2</v>
      </c>
    </row>
    <row r="26" spans="1:5">
      <c r="A26" t="s">
        <v>39</v>
      </c>
      <c r="B26" s="4">
        <v>2</v>
      </c>
      <c r="C26" s="4">
        <v>4</v>
      </c>
      <c r="D26" s="4">
        <f>SUM(COUNTIF('Current Board'!$B$2:$P$16,A26),COUNTIF('Current Board'!$R$6:$X$6,A26),COUNTIF('Current Board'!$R$11:$X$11,A26))</f>
        <v>0</v>
      </c>
      <c r="E26" s="4">
        <f t="shared" si="0"/>
        <v>2</v>
      </c>
    </row>
    <row r="27" spans="1:5">
      <c r="A27" t="s">
        <v>40</v>
      </c>
      <c r="B27" s="4">
        <v>1</v>
      </c>
      <c r="C27" s="4">
        <v>8</v>
      </c>
      <c r="D27" s="4">
        <f>SUM(COUNTIF('Current Board'!$B$2:$P$16,A27),COUNTIF('Current Board'!$R$6:$X$6,A27),COUNTIF('Current Board'!$R$11:$X$11,A27))</f>
        <v>0</v>
      </c>
      <c r="E27" s="4">
        <f t="shared" si="0"/>
        <v>1</v>
      </c>
    </row>
    <row r="28" spans="1:5">
      <c r="A28" t="s">
        <v>41</v>
      </c>
      <c r="B28" s="4">
        <v>2</v>
      </c>
      <c r="C28" s="4">
        <v>4</v>
      </c>
      <c r="D28" s="4">
        <f>SUM(COUNTIF('Current Board'!$B$2:$P$16,A28),COUNTIF('Current Board'!$R$6:$X$6,A28),COUNTIF('Current Board'!$R$11:$X$11,A28))</f>
        <v>0</v>
      </c>
      <c r="E28" s="4">
        <f t="shared" si="0"/>
        <v>2</v>
      </c>
    </row>
    <row r="29" spans="1:5">
      <c r="A29" t="s">
        <v>42</v>
      </c>
      <c r="B29" s="4">
        <v>1</v>
      </c>
      <c r="C29" s="4">
        <v>10</v>
      </c>
      <c r="D29" s="4">
        <f>SUM(COUNTIF('Current Board'!$B$2:$P$16,A29),COUNTIF('Current Board'!$R$6:$X$6,A29),COUNTIF('Current Board'!$R$11:$X$11,A29))</f>
        <v>0</v>
      </c>
      <c r="E29" s="4">
        <f t="shared" si="0"/>
        <v>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X101"/>
  <sheetViews>
    <sheetView workbookViewId="0">
      <selection activeCell="R22" sqref="R22:X22"/>
    </sheetView>
  </sheetViews>
  <sheetFormatPr defaultColWidth="8.85546875" defaultRowHeight="15"/>
  <cols>
    <col min="1" max="1" width="8.85546875" style="15"/>
    <col min="2" max="2" width="5.140625" style="15" customWidth="1"/>
    <col min="3" max="3" width="17.42578125" style="16" customWidth="1"/>
    <col min="4" max="6" width="14.28515625" style="16" customWidth="1"/>
    <col min="7" max="7" width="28" style="15" customWidth="1"/>
    <col min="8" max="8" width="8.85546875" style="15"/>
    <col min="9" max="9" width="8.85546875" style="16"/>
    <col min="10" max="10" width="24" style="15" customWidth="1"/>
    <col min="11" max="11" width="12.42578125" style="15" customWidth="1"/>
    <col min="12" max="12" width="8.85546875" style="15"/>
    <col min="13" max="13" width="18.5703125" style="15" customWidth="1"/>
    <col min="14" max="14" width="11.28515625" style="15" customWidth="1"/>
    <col min="15" max="15" width="14.7109375" style="15" customWidth="1"/>
    <col min="16" max="16" width="8.85546875" style="15"/>
    <col min="17" max="17" width="17.28515625" style="15" customWidth="1"/>
    <col min="18" max="18" width="29.7109375" style="15" customWidth="1"/>
    <col min="19" max="24" width="8.85546875" style="6"/>
    <col min="25" max="16384" width="8.85546875" style="15"/>
  </cols>
  <sheetData>
    <row r="1" spans="1:24">
      <c r="A1" s="18" t="s">
        <v>51</v>
      </c>
      <c r="C1" s="19" t="s">
        <v>316</v>
      </c>
      <c r="D1" s="19" t="s">
        <v>49</v>
      </c>
      <c r="E1" s="22" t="s">
        <v>318</v>
      </c>
      <c r="F1" s="22" t="s">
        <v>318</v>
      </c>
      <c r="G1" s="19" t="s">
        <v>50</v>
      </c>
      <c r="K1" s="16"/>
      <c r="L1" s="16"/>
      <c r="M1" s="16"/>
      <c r="N1" s="16"/>
      <c r="O1" s="16"/>
    </row>
    <row r="2" spans="1:24">
      <c r="A2" s="4" t="s">
        <v>317</v>
      </c>
      <c r="B2" s="16">
        <v>1</v>
      </c>
      <c r="C2" s="16" t="s">
        <v>141</v>
      </c>
      <c r="D2" s="16" t="str">
        <f>IF(VLOOKUP(A2,'Tiles Remaining'!A:E,5,FALSE)&gt;='Tile Availability'!B2,'Tile Availability'!C2,"")</f>
        <v>!1</v>
      </c>
      <c r="E2" s="23">
        <v>1</v>
      </c>
      <c r="F2" s="23">
        <v>1</v>
      </c>
      <c r="G2" s="16" t="str">
        <f>MID($D$2&amp;$D$3&amp;$D$4&amp;$D$5&amp;$D$6&amp;$D$7&amp;$D$8&amp;$D$9&amp;$D$10&amp;$D$11&amp;$D$12&amp;$D$13&amp;$D$14&amp;$D$15&amp;$D$16&amp;$D$17&amp;$D$18&amp;$D$19&amp;$D$20&amp;$D$21&amp;$D$22&amp;$D$23&amp;$D$24&amp;$D$25&amp;$D$26&amp;$D$27&amp;$D$28&amp;$D$29&amp;$D$30&amp;$D$31&amp;$D$32&amp;$D$33&amp;$D$34&amp;$D$35&amp;$D$36&amp;$D$37&amp;$D$38&amp;$D$39&amp;$D$40&amp;$D$41&amp;$D$42&amp;$D$43&amp;$D$44&amp;$D$45&amp;$D$46&amp;$D$47&amp;$D$48&amp;$D$49&amp;$D$50&amp;$D$51&amp;$D$52&amp;$D$53&amp;$D$54&amp;$D$55&amp;$D$56&amp;$D$57&amp;$D$58&amp;$D$59&amp;$D$60&amp;$D$61&amp;$D$62&amp;$D$63&amp;$D$64&amp;$D$65&amp;$D$66&amp;$D$67&amp;$D$68&amp;$D$69&amp;$D$70&amp;$D$71&amp;$D$72&amp;$D$73&amp;$D$74&amp;$D$75&amp;$D$76&amp;$D$77&amp;$D$78&amp;$D$79&amp;$D$80&amp;$D$81&amp;$D$82&amp;$D$83&amp;$D$84&amp;$D$85&amp;$D$86&amp;$D$87&amp;$D$88&amp;$D$89&amp;$D$90&amp;$D$91&amp;$D$92&amp;$D$93&amp;$D$94&amp;$D$95&amp;$D$96&amp;$D$97&amp;$D$98&amp;$D$99&amp;$D$100&amp;$D$101,E2,2)</f>
        <v>!1</v>
      </c>
      <c r="H2" s="4"/>
      <c r="J2" s="17"/>
      <c r="K2" s="17"/>
      <c r="L2" s="16"/>
      <c r="M2" s="16"/>
      <c r="N2" s="16"/>
      <c r="O2" s="16"/>
      <c r="S2" s="15"/>
      <c r="T2" s="15"/>
      <c r="U2" s="15"/>
      <c r="V2" s="15"/>
      <c r="W2" s="15"/>
      <c r="X2" s="15"/>
    </row>
    <row r="3" spans="1:24">
      <c r="A3" s="4" t="s">
        <v>317</v>
      </c>
      <c r="B3" s="16">
        <v>2</v>
      </c>
      <c r="C3" s="16" t="s">
        <v>142</v>
      </c>
      <c r="D3" s="16" t="str">
        <f>IF(VLOOKUP(A3,'Tiles Remaining'!A:E,5,FALSE)&gt;='Tile Availability'!B3,'Tile Availability'!C3,"")</f>
        <v>!2</v>
      </c>
      <c r="E3" s="23">
        <v>3</v>
      </c>
      <c r="F3" s="23">
        <v>2</v>
      </c>
      <c r="G3" s="16" t="str">
        <f t="shared" ref="G3:G66" si="0">MID($D$2&amp;$D$3&amp;$D$4&amp;$D$5&amp;$D$6&amp;$D$7&amp;$D$8&amp;$D$9&amp;$D$10&amp;$D$11&amp;$D$12&amp;$D$13&amp;$D$14&amp;$D$15&amp;$D$16&amp;$D$17&amp;$D$18&amp;$D$19&amp;$D$20&amp;$D$21&amp;$D$22&amp;$D$23&amp;$D$24&amp;$D$25&amp;$D$26&amp;$D$27&amp;$D$28&amp;$D$29&amp;$D$30&amp;$D$31&amp;$D$32&amp;$D$33&amp;$D$34&amp;$D$35&amp;$D$36&amp;$D$37&amp;$D$38&amp;$D$39&amp;$D$40&amp;$D$41&amp;$D$42&amp;$D$43&amp;$D$44&amp;$D$45&amp;$D$46&amp;$D$47&amp;$D$48&amp;$D$49&amp;$D$50&amp;$D$51&amp;$D$52&amp;$D$53&amp;$D$54&amp;$D$55&amp;$D$56&amp;$D$57&amp;$D$58&amp;$D$59&amp;$D$60&amp;$D$61&amp;$D$62&amp;$D$63&amp;$D$64&amp;$D$65&amp;$D$66&amp;$D$67&amp;$D$68&amp;$D$69&amp;$D$70&amp;$D$71&amp;$D$72&amp;$D$73&amp;$D$74&amp;$D$75&amp;$D$76&amp;$D$77&amp;$D$78&amp;$D$79&amp;$D$80&amp;$D$81&amp;$D$82&amp;$D$83&amp;$D$84&amp;$D$85&amp;$D$86&amp;$D$87&amp;$D$88&amp;$D$89&amp;$D$90&amp;$D$91&amp;$D$92&amp;$D$93&amp;$D$94&amp;$D$95&amp;$D$96&amp;$D$97&amp;$D$98&amp;$D$99&amp;$D$100&amp;$D$101,E3,2)</f>
        <v>!2</v>
      </c>
      <c r="H3" s="4"/>
      <c r="J3" s="17"/>
      <c r="K3" s="17"/>
      <c r="L3" s="16"/>
      <c r="M3" s="16"/>
      <c r="N3" s="16"/>
      <c r="O3" s="16"/>
      <c r="S3" s="15"/>
      <c r="T3" s="15"/>
      <c r="U3" s="15"/>
      <c r="V3" s="15"/>
      <c r="W3" s="15"/>
      <c r="X3" s="15"/>
    </row>
    <row r="4" spans="1:24">
      <c r="A4" s="4" t="s">
        <v>17</v>
      </c>
      <c r="B4" s="16">
        <v>1</v>
      </c>
      <c r="C4" s="16" t="s">
        <v>52</v>
      </c>
      <c r="D4" s="16" t="str">
        <f>IF(VLOOKUP(A4,'Tiles Remaining'!A:E,5)&gt;='Tile Availability'!B4,'Tile Availability'!C4,"")</f>
        <v>A1</v>
      </c>
      <c r="E4" s="23">
        <v>5</v>
      </c>
      <c r="F4" s="23">
        <v>3</v>
      </c>
      <c r="G4" s="16" t="str">
        <f t="shared" si="0"/>
        <v>A1</v>
      </c>
      <c r="H4" s="4"/>
      <c r="J4" s="17"/>
      <c r="K4" s="17"/>
      <c r="L4" s="16"/>
      <c r="M4" s="16"/>
      <c r="N4" s="16"/>
      <c r="O4" s="16"/>
      <c r="S4" s="15"/>
      <c r="T4" s="15"/>
      <c r="U4" s="15"/>
      <c r="V4" s="15"/>
      <c r="W4" s="15"/>
      <c r="X4" s="15"/>
    </row>
    <row r="5" spans="1:24">
      <c r="A5" s="4" t="s">
        <v>17</v>
      </c>
      <c r="B5" s="16">
        <v>2</v>
      </c>
      <c r="C5" s="16" t="s">
        <v>53</v>
      </c>
      <c r="D5" s="16" t="str">
        <f>IF(VLOOKUP(A5,'Tiles Remaining'!A:E,5)&gt;='Tile Availability'!B5,'Tile Availability'!C5,"")</f>
        <v>A2</v>
      </c>
      <c r="E5" s="23">
        <v>7</v>
      </c>
      <c r="F5" s="23">
        <v>4</v>
      </c>
      <c r="G5" s="16" t="str">
        <f t="shared" si="0"/>
        <v>A2</v>
      </c>
      <c r="H5" s="4"/>
      <c r="J5" s="17"/>
      <c r="K5" s="17"/>
      <c r="L5" s="16"/>
      <c r="M5" s="16"/>
      <c r="N5" s="16"/>
      <c r="O5" s="16"/>
      <c r="S5" s="15"/>
      <c r="T5" s="15"/>
      <c r="U5" s="15"/>
      <c r="V5" s="15"/>
      <c r="W5" s="15"/>
      <c r="X5" s="15"/>
    </row>
    <row r="6" spans="1:24">
      <c r="A6" s="4" t="s">
        <v>17</v>
      </c>
      <c r="B6" s="16">
        <v>3</v>
      </c>
      <c r="C6" s="16" t="s">
        <v>54</v>
      </c>
      <c r="D6" s="16" t="str">
        <f>IF(VLOOKUP(A6,'Tiles Remaining'!A:E,5)&gt;='Tile Availability'!B6,'Tile Availability'!C6,"")</f>
        <v>A3</v>
      </c>
      <c r="E6" s="23">
        <v>9</v>
      </c>
      <c r="F6" s="23">
        <v>5</v>
      </c>
      <c r="G6" s="16" t="str">
        <f t="shared" si="0"/>
        <v>A3</v>
      </c>
      <c r="H6" s="4"/>
      <c r="J6" s="17"/>
      <c r="K6" s="17"/>
      <c r="L6" s="16"/>
      <c r="M6" s="16"/>
      <c r="N6" s="16"/>
      <c r="O6" s="16"/>
      <c r="S6" s="15"/>
      <c r="T6" s="15"/>
      <c r="U6" s="15"/>
      <c r="V6" s="15"/>
      <c r="W6" s="15"/>
      <c r="X6" s="15"/>
    </row>
    <row r="7" spans="1:24">
      <c r="A7" s="4" t="s">
        <v>17</v>
      </c>
      <c r="B7" s="16">
        <v>4</v>
      </c>
      <c r="C7" s="16" t="s">
        <v>55</v>
      </c>
      <c r="D7" s="16" t="str">
        <f>IF(VLOOKUP(A7,'Tiles Remaining'!A:E,5)&gt;='Tile Availability'!B7,'Tile Availability'!C7,"")</f>
        <v>A4</v>
      </c>
      <c r="E7" s="23">
        <v>11</v>
      </c>
      <c r="F7" s="23">
        <v>6</v>
      </c>
      <c r="G7" s="16" t="str">
        <f t="shared" si="0"/>
        <v>A4</v>
      </c>
      <c r="H7" s="4"/>
      <c r="J7" s="17"/>
      <c r="K7" s="17"/>
      <c r="L7" s="16"/>
      <c r="M7" s="16"/>
      <c r="N7" s="16"/>
      <c r="O7" s="16"/>
      <c r="S7" s="15"/>
      <c r="T7" s="15"/>
      <c r="U7" s="15"/>
      <c r="V7" s="15"/>
      <c r="W7" s="15"/>
      <c r="X7" s="15"/>
    </row>
    <row r="8" spans="1:24">
      <c r="A8" s="4" t="s">
        <v>17</v>
      </c>
      <c r="B8" s="16">
        <v>5</v>
      </c>
      <c r="C8" s="16" t="s">
        <v>56</v>
      </c>
      <c r="D8" s="16" t="str">
        <f>IF(VLOOKUP(A8,'Tiles Remaining'!A:E,5)&gt;='Tile Availability'!B8,'Tile Availability'!C8,"")</f>
        <v>A5</v>
      </c>
      <c r="E8" s="23">
        <v>13</v>
      </c>
      <c r="F8" s="23">
        <v>7</v>
      </c>
      <c r="G8" s="16" t="str">
        <f t="shared" si="0"/>
        <v>A5</v>
      </c>
      <c r="H8" s="4"/>
      <c r="J8" s="17"/>
      <c r="K8" s="17"/>
      <c r="L8" s="16"/>
      <c r="M8" s="16"/>
      <c r="N8" s="16"/>
      <c r="O8" s="16"/>
      <c r="S8" s="15"/>
      <c r="T8" s="15"/>
      <c r="U8" s="15"/>
      <c r="V8" s="15"/>
      <c r="W8" s="15"/>
      <c r="X8" s="15"/>
    </row>
    <row r="9" spans="1:24">
      <c r="A9" s="4" t="s">
        <v>17</v>
      </c>
      <c r="B9" s="16">
        <v>6</v>
      </c>
      <c r="C9" s="16" t="s">
        <v>57</v>
      </c>
      <c r="D9" s="16" t="str">
        <f>IF(VLOOKUP(A9,'Tiles Remaining'!A:E,5)&gt;='Tile Availability'!B9,'Tile Availability'!C9,"")</f>
        <v>A6</v>
      </c>
      <c r="E9" s="23">
        <v>15</v>
      </c>
      <c r="F9" s="23">
        <v>8</v>
      </c>
      <c r="G9" s="16" t="str">
        <f t="shared" si="0"/>
        <v>A6</v>
      </c>
      <c r="H9" s="4"/>
      <c r="J9" s="17"/>
      <c r="K9" s="17"/>
      <c r="L9" s="16"/>
      <c r="M9" s="16"/>
      <c r="N9" s="16"/>
      <c r="O9" s="16"/>
      <c r="S9" s="15"/>
      <c r="T9" s="15"/>
      <c r="U9" s="15"/>
      <c r="V9" s="15"/>
      <c r="W9" s="15"/>
      <c r="X9" s="15"/>
    </row>
    <row r="10" spans="1:24">
      <c r="A10" s="4" t="s">
        <v>17</v>
      </c>
      <c r="B10" s="16">
        <v>7</v>
      </c>
      <c r="C10" s="16" t="s">
        <v>58</v>
      </c>
      <c r="D10" s="16" t="str">
        <f>IF(VLOOKUP(A10,'Tiles Remaining'!A:E,5)&gt;='Tile Availability'!B10,'Tile Availability'!C10,"")</f>
        <v>A7</v>
      </c>
      <c r="E10" s="23">
        <v>17</v>
      </c>
      <c r="F10" s="23">
        <v>9</v>
      </c>
      <c r="G10" s="16" t="str">
        <f t="shared" si="0"/>
        <v>A7</v>
      </c>
      <c r="H10" s="4"/>
      <c r="J10" s="17"/>
      <c r="K10" s="17"/>
      <c r="L10" s="16"/>
      <c r="M10" s="16"/>
      <c r="N10" s="16"/>
      <c r="O10" s="16"/>
      <c r="S10" s="15"/>
      <c r="T10" s="15"/>
      <c r="U10" s="15"/>
      <c r="V10" s="15"/>
      <c r="W10" s="15"/>
      <c r="X10" s="15"/>
    </row>
    <row r="11" spans="1:24">
      <c r="A11" s="4" t="s">
        <v>17</v>
      </c>
      <c r="B11" s="16">
        <v>8</v>
      </c>
      <c r="C11" s="16" t="s">
        <v>59</v>
      </c>
      <c r="D11" s="16" t="str">
        <f>IF(VLOOKUP(A11,'Tiles Remaining'!A:E,5)&gt;='Tile Availability'!B11,'Tile Availability'!C11,"")</f>
        <v>A8</v>
      </c>
      <c r="E11" s="23">
        <v>19</v>
      </c>
      <c r="F11" s="23">
        <v>10</v>
      </c>
      <c r="G11" s="16" t="str">
        <f t="shared" si="0"/>
        <v>A8</v>
      </c>
      <c r="H11" s="4"/>
      <c r="J11" s="17"/>
      <c r="K11" s="17"/>
      <c r="L11" s="16"/>
      <c r="M11" s="16"/>
      <c r="N11" s="16"/>
      <c r="O11" s="16"/>
      <c r="S11" s="15"/>
      <c r="T11" s="15"/>
      <c r="U11" s="15"/>
      <c r="V11" s="15"/>
      <c r="W11" s="15"/>
      <c r="X11" s="15"/>
    </row>
    <row r="12" spans="1:24">
      <c r="A12" s="4" t="s">
        <v>17</v>
      </c>
      <c r="B12" s="16">
        <v>9</v>
      </c>
      <c r="C12" s="16" t="s">
        <v>60</v>
      </c>
      <c r="D12" s="16" t="str">
        <f>IF(VLOOKUP(A12,'Tiles Remaining'!A:E,5)&gt;='Tile Availability'!B12,'Tile Availability'!C12,"")</f>
        <v>A9</v>
      </c>
      <c r="E12" s="23">
        <v>21</v>
      </c>
      <c r="F12" s="23">
        <v>11</v>
      </c>
      <c r="G12" s="16" t="str">
        <f t="shared" si="0"/>
        <v>A9</v>
      </c>
      <c r="H12" s="4"/>
      <c r="J12" s="17"/>
      <c r="K12" s="17"/>
      <c r="L12" s="16"/>
      <c r="M12" s="16"/>
      <c r="N12" s="16"/>
      <c r="O12" s="16"/>
      <c r="S12" s="15"/>
      <c r="T12" s="15"/>
      <c r="U12" s="15"/>
      <c r="V12" s="15"/>
      <c r="W12" s="15"/>
      <c r="X12" s="15"/>
    </row>
    <row r="13" spans="1:24">
      <c r="A13" s="4" t="s">
        <v>18</v>
      </c>
      <c r="B13" s="16">
        <v>1</v>
      </c>
      <c r="C13" s="16" t="s">
        <v>61</v>
      </c>
      <c r="D13" s="16" t="str">
        <f>IF(VLOOKUP(A13,'Tiles Remaining'!A:E,5)&gt;='Tile Availability'!B13,'Tile Availability'!C13,"")</f>
        <v>B1</v>
      </c>
      <c r="E13" s="23">
        <v>23</v>
      </c>
      <c r="F13" s="23">
        <v>12</v>
      </c>
      <c r="G13" s="16" t="str">
        <f t="shared" si="0"/>
        <v>B1</v>
      </c>
      <c r="H13" s="4"/>
      <c r="J13" s="17"/>
      <c r="K13" s="17"/>
      <c r="L13" s="16"/>
      <c r="M13" s="16"/>
      <c r="N13" s="16"/>
      <c r="O13" s="16"/>
      <c r="S13" s="15"/>
      <c r="T13" s="15"/>
      <c r="U13" s="15"/>
      <c r="V13" s="15"/>
      <c r="W13" s="15"/>
      <c r="X13" s="15"/>
    </row>
    <row r="14" spans="1:24">
      <c r="A14" s="4" t="s">
        <v>18</v>
      </c>
      <c r="B14" s="16">
        <v>2</v>
      </c>
      <c r="C14" s="16" t="s">
        <v>0</v>
      </c>
      <c r="D14" s="16" t="str">
        <f>IF(VLOOKUP(A14,'Tiles Remaining'!A:E,5)&gt;='Tile Availability'!B14,'Tile Availability'!C14,"")</f>
        <v>B2</v>
      </c>
      <c r="E14" s="23">
        <v>25</v>
      </c>
      <c r="F14" s="23">
        <v>13</v>
      </c>
      <c r="G14" s="16" t="str">
        <f t="shared" si="0"/>
        <v>B2</v>
      </c>
      <c r="H14" s="4"/>
      <c r="J14" s="17"/>
      <c r="K14" s="17"/>
      <c r="L14" s="16"/>
      <c r="M14" s="16"/>
      <c r="N14" s="16"/>
      <c r="O14" s="16"/>
      <c r="S14" s="15"/>
      <c r="T14" s="15"/>
      <c r="U14" s="15"/>
      <c r="V14" s="15"/>
      <c r="W14" s="15"/>
      <c r="X14" s="15"/>
    </row>
    <row r="15" spans="1:24">
      <c r="A15" s="4" t="s">
        <v>19</v>
      </c>
      <c r="B15" s="16">
        <v>1</v>
      </c>
      <c r="C15" s="16" t="s">
        <v>62</v>
      </c>
      <c r="D15" s="16" t="str">
        <f>IF(VLOOKUP(A15,'Tiles Remaining'!A:E,5)&gt;='Tile Availability'!B15,'Tile Availability'!C15,"")</f>
        <v>C1</v>
      </c>
      <c r="E15" s="23">
        <v>27</v>
      </c>
      <c r="F15" s="23">
        <v>14</v>
      </c>
      <c r="G15" s="16" t="str">
        <f t="shared" si="0"/>
        <v>C1</v>
      </c>
      <c r="H15" s="4"/>
      <c r="J15" s="17"/>
      <c r="K15" s="17"/>
      <c r="L15" s="16"/>
      <c r="M15" s="16"/>
      <c r="N15" s="16"/>
      <c r="O15" s="16"/>
      <c r="S15" s="15"/>
      <c r="T15" s="15"/>
      <c r="U15" s="15"/>
      <c r="V15" s="15"/>
      <c r="W15" s="15"/>
      <c r="X15" s="15"/>
    </row>
    <row r="16" spans="1:24">
      <c r="A16" s="4" t="s">
        <v>19</v>
      </c>
      <c r="B16" s="16">
        <v>2</v>
      </c>
      <c r="C16" s="16" t="s">
        <v>4</v>
      </c>
      <c r="D16" s="16" t="str">
        <f>IF(VLOOKUP(A16,'Tiles Remaining'!A:E,5)&gt;='Tile Availability'!B16,'Tile Availability'!C16,"")</f>
        <v>C2</v>
      </c>
      <c r="E16" s="23">
        <v>29</v>
      </c>
      <c r="F16" s="23">
        <v>15</v>
      </c>
      <c r="G16" s="16" t="str">
        <f t="shared" si="0"/>
        <v>C2</v>
      </c>
      <c r="H16" s="4"/>
      <c r="J16" s="17"/>
      <c r="K16" s="17"/>
      <c r="L16" s="16"/>
      <c r="M16" s="16"/>
      <c r="N16" s="16"/>
      <c r="O16" s="16"/>
      <c r="S16" s="15"/>
      <c r="T16" s="15"/>
      <c r="U16" s="15"/>
      <c r="V16" s="15"/>
      <c r="W16" s="15"/>
      <c r="X16" s="15"/>
    </row>
    <row r="17" spans="1:24">
      <c r="A17" s="4" t="s">
        <v>20</v>
      </c>
      <c r="B17" s="16">
        <v>1</v>
      </c>
      <c r="C17" s="16" t="s">
        <v>63</v>
      </c>
      <c r="D17" s="16" t="str">
        <f>IF(VLOOKUP(A17,'Tiles Remaining'!A:E,5)&gt;='Tile Availability'!B17,'Tile Availability'!C17,"")</f>
        <v>D1</v>
      </c>
      <c r="E17" s="23">
        <v>31</v>
      </c>
      <c r="F17" s="23">
        <v>16</v>
      </c>
      <c r="G17" s="16" t="str">
        <f t="shared" si="0"/>
        <v>D1</v>
      </c>
      <c r="H17" s="4"/>
      <c r="J17" s="17"/>
      <c r="K17" s="17"/>
      <c r="L17" s="16"/>
      <c r="M17" s="16"/>
      <c r="N17" s="16"/>
      <c r="O17" s="16"/>
      <c r="S17" s="15"/>
      <c r="T17" s="15"/>
      <c r="U17" s="15"/>
      <c r="V17" s="15"/>
      <c r="W17" s="15"/>
      <c r="X17" s="15"/>
    </row>
    <row r="18" spans="1:24">
      <c r="A18" s="4" t="s">
        <v>20</v>
      </c>
      <c r="B18" s="16">
        <v>2</v>
      </c>
      <c r="C18" s="16" t="s">
        <v>8</v>
      </c>
      <c r="D18" s="16" t="str">
        <f>IF(VLOOKUP(A18,'Tiles Remaining'!A:E,5)&gt;='Tile Availability'!B18,'Tile Availability'!C18,"")</f>
        <v>D2</v>
      </c>
      <c r="E18" s="23">
        <v>33</v>
      </c>
      <c r="F18" s="23">
        <v>17</v>
      </c>
      <c r="G18" s="16" t="str">
        <f t="shared" si="0"/>
        <v>D2</v>
      </c>
      <c r="H18" s="4"/>
      <c r="J18" s="16"/>
      <c r="K18" s="17"/>
      <c r="S18" s="15"/>
      <c r="T18" s="15"/>
      <c r="U18" s="15"/>
      <c r="V18" s="15"/>
      <c r="W18" s="15"/>
      <c r="X18" s="15"/>
    </row>
    <row r="19" spans="1:24">
      <c r="A19" s="4" t="s">
        <v>20</v>
      </c>
      <c r="B19" s="16">
        <v>3</v>
      </c>
      <c r="C19" s="16" t="s">
        <v>9</v>
      </c>
      <c r="D19" s="16" t="str">
        <f>IF(VLOOKUP(A19,'Tiles Remaining'!A:E,5)&gt;='Tile Availability'!B19,'Tile Availability'!C19,"")</f>
        <v>D3</v>
      </c>
      <c r="E19" s="23">
        <v>35</v>
      </c>
      <c r="F19" s="23">
        <v>18</v>
      </c>
      <c r="G19" s="16" t="str">
        <f t="shared" si="0"/>
        <v>D3</v>
      </c>
      <c r="H19" s="4"/>
    </row>
    <row r="20" spans="1:24">
      <c r="A20" s="4" t="s">
        <v>20</v>
      </c>
      <c r="B20" s="16">
        <v>4</v>
      </c>
      <c r="C20" s="16" t="s">
        <v>10</v>
      </c>
      <c r="D20" s="16" t="str">
        <f>IF(VLOOKUP(A20,'Tiles Remaining'!A:E,5)&gt;='Tile Availability'!B20,'Tile Availability'!C20,"")</f>
        <v>D4</v>
      </c>
      <c r="E20" s="23">
        <v>37</v>
      </c>
      <c r="F20" s="23">
        <v>19</v>
      </c>
      <c r="G20" s="16" t="str">
        <f t="shared" si="0"/>
        <v>D4</v>
      </c>
      <c r="H20" s="4"/>
    </row>
    <row r="21" spans="1:24">
      <c r="A21" s="4" t="s">
        <v>21</v>
      </c>
      <c r="B21" s="16">
        <v>1</v>
      </c>
      <c r="C21" s="16" t="s">
        <v>64</v>
      </c>
      <c r="D21" s="16" t="str">
        <f>IF(VLOOKUP(A21,'Tiles Remaining'!A:E,5)&gt;='Tile Availability'!B21,'Tile Availability'!C21,"")</f>
        <v>E1</v>
      </c>
      <c r="E21" s="23">
        <v>39</v>
      </c>
      <c r="F21" s="23">
        <v>20</v>
      </c>
      <c r="G21" s="16" t="str">
        <f t="shared" si="0"/>
        <v>E1</v>
      </c>
      <c r="H21" s="4"/>
    </row>
    <row r="22" spans="1:24">
      <c r="A22" s="4" t="s">
        <v>21</v>
      </c>
      <c r="B22" s="16">
        <v>2</v>
      </c>
      <c r="C22" s="16" t="s">
        <v>12</v>
      </c>
      <c r="D22" s="16" t="str">
        <f>IF(VLOOKUP(A22,'Tiles Remaining'!A:E,5)&gt;='Tile Availability'!B22,'Tile Availability'!C22,"")</f>
        <v>E2</v>
      </c>
      <c r="E22" s="23">
        <v>41</v>
      </c>
      <c r="F22" s="23">
        <v>21</v>
      </c>
      <c r="G22" s="16" t="str">
        <f t="shared" si="0"/>
        <v>E2</v>
      </c>
      <c r="H22" s="4"/>
    </row>
    <row r="23" spans="1:24">
      <c r="A23" s="4" t="s">
        <v>21</v>
      </c>
      <c r="B23" s="16">
        <v>3</v>
      </c>
      <c r="C23" s="16" t="s">
        <v>13</v>
      </c>
      <c r="D23" s="16" t="str">
        <f>IF(VLOOKUP(A23,'Tiles Remaining'!A:E,5)&gt;='Tile Availability'!B23,'Tile Availability'!C23,"")</f>
        <v>E3</v>
      </c>
      <c r="E23" s="23">
        <v>43</v>
      </c>
      <c r="F23" s="23">
        <v>22</v>
      </c>
      <c r="G23" s="16" t="str">
        <f t="shared" si="0"/>
        <v>E3</v>
      </c>
      <c r="H23" s="4"/>
    </row>
    <row r="24" spans="1:24">
      <c r="A24" s="4" t="s">
        <v>21</v>
      </c>
      <c r="B24" s="16">
        <v>4</v>
      </c>
      <c r="C24" s="16" t="s">
        <v>14</v>
      </c>
      <c r="D24" s="16" t="str">
        <f>IF(VLOOKUP(A24,'Tiles Remaining'!A:E,5)&gt;='Tile Availability'!B24,'Tile Availability'!C24,"")</f>
        <v>E4</v>
      </c>
      <c r="E24" s="23">
        <v>45</v>
      </c>
      <c r="F24" s="23">
        <v>23</v>
      </c>
      <c r="G24" s="16" t="str">
        <f t="shared" si="0"/>
        <v>E4</v>
      </c>
      <c r="H24" s="4"/>
    </row>
    <row r="25" spans="1:24">
      <c r="A25" s="4" t="s">
        <v>21</v>
      </c>
      <c r="B25" s="16">
        <v>5</v>
      </c>
      <c r="C25" s="16" t="s">
        <v>15</v>
      </c>
      <c r="D25" s="16" t="str">
        <f>IF(VLOOKUP(A25,'Tiles Remaining'!A:E,5)&gt;='Tile Availability'!B25,'Tile Availability'!C25,"")</f>
        <v>E5</v>
      </c>
      <c r="E25" s="23">
        <v>47</v>
      </c>
      <c r="F25" s="23">
        <v>24</v>
      </c>
      <c r="G25" s="16" t="str">
        <f t="shared" si="0"/>
        <v>E5</v>
      </c>
      <c r="H25" s="4"/>
    </row>
    <row r="26" spans="1:24">
      <c r="A26" s="4" t="s">
        <v>21</v>
      </c>
      <c r="B26" s="16">
        <v>6</v>
      </c>
      <c r="C26" s="16" t="s">
        <v>65</v>
      </c>
      <c r="D26" s="16" t="str">
        <f>IF(VLOOKUP(A26,'Tiles Remaining'!A:E,5)&gt;='Tile Availability'!B26,'Tile Availability'!C26,"")</f>
        <v>E6</v>
      </c>
      <c r="E26" s="23">
        <v>49</v>
      </c>
      <c r="F26" s="23">
        <v>25</v>
      </c>
      <c r="G26" s="16" t="str">
        <f t="shared" si="0"/>
        <v>E6</v>
      </c>
      <c r="H26" s="4"/>
    </row>
    <row r="27" spans="1:24">
      <c r="A27" s="4" t="s">
        <v>21</v>
      </c>
      <c r="B27" s="16">
        <v>7</v>
      </c>
      <c r="C27" s="16" t="s">
        <v>66</v>
      </c>
      <c r="D27" s="16" t="str">
        <f>IF(VLOOKUP(A27,'Tiles Remaining'!A:E,5)&gt;='Tile Availability'!B27,'Tile Availability'!C27,"")</f>
        <v>E7</v>
      </c>
      <c r="E27" s="23">
        <v>51</v>
      </c>
      <c r="F27" s="23">
        <v>26</v>
      </c>
      <c r="G27" s="16" t="str">
        <f t="shared" si="0"/>
        <v>E7</v>
      </c>
      <c r="H27" s="4"/>
    </row>
    <row r="28" spans="1:24">
      <c r="A28" s="4" t="s">
        <v>21</v>
      </c>
      <c r="B28" s="16">
        <v>8</v>
      </c>
      <c r="C28" s="16" t="s">
        <v>67</v>
      </c>
      <c r="D28" s="16" t="str">
        <f>IF(VLOOKUP(A28,'Tiles Remaining'!A:E,5)&gt;='Tile Availability'!B28,'Tile Availability'!C28,"")</f>
        <v>E8</v>
      </c>
      <c r="E28" s="23">
        <v>53</v>
      </c>
      <c r="F28" s="23">
        <v>27</v>
      </c>
      <c r="G28" s="16" t="str">
        <f t="shared" si="0"/>
        <v>E8</v>
      </c>
      <c r="H28" s="4"/>
    </row>
    <row r="29" spans="1:24">
      <c r="A29" s="4" t="s">
        <v>21</v>
      </c>
      <c r="B29" s="16">
        <v>9</v>
      </c>
      <c r="C29" s="16" t="s">
        <v>68</v>
      </c>
      <c r="D29" s="16" t="str">
        <f>IF(VLOOKUP(A29,'Tiles Remaining'!A:E,5)&gt;='Tile Availability'!B29,'Tile Availability'!C29,"")</f>
        <v>E9</v>
      </c>
      <c r="E29" s="23">
        <v>55</v>
      </c>
      <c r="F29" s="23">
        <v>28</v>
      </c>
      <c r="G29" s="16" t="str">
        <f t="shared" si="0"/>
        <v>E9</v>
      </c>
    </row>
    <row r="30" spans="1:24">
      <c r="A30" s="4" t="s">
        <v>21</v>
      </c>
      <c r="B30" s="16">
        <v>10</v>
      </c>
      <c r="C30" s="21" t="s">
        <v>319</v>
      </c>
      <c r="D30" s="16" t="str">
        <f>IF(VLOOKUP(A30,'Tiles Remaining'!A:E,5)&gt;='Tile Availability'!B30,'Tile Availability'!C30,"")</f>
        <v>EA</v>
      </c>
      <c r="E30" s="23">
        <v>57</v>
      </c>
      <c r="F30" s="23">
        <v>29</v>
      </c>
      <c r="G30" s="16" t="str">
        <f t="shared" si="0"/>
        <v>EA</v>
      </c>
    </row>
    <row r="31" spans="1:24">
      <c r="A31" s="4" t="s">
        <v>21</v>
      </c>
      <c r="B31" s="16">
        <v>11</v>
      </c>
      <c r="C31" s="21" t="s">
        <v>320</v>
      </c>
      <c r="D31" s="16" t="str">
        <f>IF(VLOOKUP(A31,'Tiles Remaining'!A:E,5)&gt;='Tile Availability'!B31,'Tile Availability'!C31,"")</f>
        <v>EB</v>
      </c>
      <c r="E31" s="23">
        <v>59</v>
      </c>
      <c r="F31" s="23">
        <v>30</v>
      </c>
      <c r="G31" s="16" t="str">
        <f t="shared" si="0"/>
        <v>EB</v>
      </c>
    </row>
    <row r="32" spans="1:24">
      <c r="A32" s="4" t="s">
        <v>21</v>
      </c>
      <c r="B32" s="16">
        <v>12</v>
      </c>
      <c r="C32" s="21" t="s">
        <v>321</v>
      </c>
      <c r="D32" s="16" t="str">
        <f>IF(VLOOKUP(A32,'Tiles Remaining'!A:E,5)&gt;='Tile Availability'!B32,'Tile Availability'!C32,"")</f>
        <v>EC</v>
      </c>
      <c r="E32" s="23">
        <v>61</v>
      </c>
      <c r="F32" s="23">
        <v>31</v>
      </c>
      <c r="G32" s="16" t="str">
        <f t="shared" si="0"/>
        <v>EC</v>
      </c>
    </row>
    <row r="33" spans="1:7">
      <c r="A33" s="4" t="s">
        <v>22</v>
      </c>
      <c r="B33" s="16">
        <v>1</v>
      </c>
      <c r="C33" s="16" t="s">
        <v>72</v>
      </c>
      <c r="D33" s="16" t="str">
        <f>IF(VLOOKUP(A33,'Tiles Remaining'!A:E,5)&gt;='Tile Availability'!B33,'Tile Availability'!C33,"")</f>
        <v>F1</v>
      </c>
      <c r="E33" s="23">
        <v>63</v>
      </c>
      <c r="F33" s="23">
        <v>32</v>
      </c>
      <c r="G33" s="16" t="str">
        <f t="shared" si="0"/>
        <v>F1</v>
      </c>
    </row>
    <row r="34" spans="1:7">
      <c r="A34" s="4" t="s">
        <v>22</v>
      </c>
      <c r="B34" s="16">
        <v>2</v>
      </c>
      <c r="C34" s="16" t="s">
        <v>73</v>
      </c>
      <c r="D34" s="16" t="str">
        <f>IF(VLOOKUP(A34,'Tiles Remaining'!A:E,5)&gt;='Tile Availability'!B34,'Tile Availability'!C34,"")</f>
        <v>F2</v>
      </c>
      <c r="E34" s="23">
        <v>65</v>
      </c>
      <c r="F34" s="23">
        <v>33</v>
      </c>
      <c r="G34" s="16" t="str">
        <f t="shared" si="0"/>
        <v>F2</v>
      </c>
    </row>
    <row r="35" spans="1:7">
      <c r="A35" s="4" t="s">
        <v>23</v>
      </c>
      <c r="B35" s="16">
        <v>1</v>
      </c>
      <c r="C35" s="16" t="s">
        <v>74</v>
      </c>
      <c r="D35" s="16" t="str">
        <f>IF(VLOOKUP(A35,'Tiles Remaining'!A:E,5)&gt;='Tile Availability'!B35,'Tile Availability'!C35,"")</f>
        <v>G1</v>
      </c>
      <c r="E35" s="23">
        <v>67</v>
      </c>
      <c r="F35" s="23">
        <v>34</v>
      </c>
      <c r="G35" s="16" t="str">
        <f t="shared" si="0"/>
        <v>G1</v>
      </c>
    </row>
    <row r="36" spans="1:7">
      <c r="A36" s="4" t="s">
        <v>23</v>
      </c>
      <c r="B36" s="16">
        <v>2</v>
      </c>
      <c r="C36" s="16" t="s">
        <v>75</v>
      </c>
      <c r="D36" s="16" t="str">
        <f>IF(VLOOKUP(A36,'Tiles Remaining'!A:E,5)&gt;='Tile Availability'!B36,'Tile Availability'!C36,"")</f>
        <v>G2</v>
      </c>
      <c r="E36" s="23">
        <v>69</v>
      </c>
      <c r="F36" s="23">
        <v>35</v>
      </c>
      <c r="G36" s="16" t="str">
        <f t="shared" si="0"/>
        <v>G2</v>
      </c>
    </row>
    <row r="37" spans="1:7">
      <c r="A37" s="4" t="s">
        <v>23</v>
      </c>
      <c r="B37" s="16">
        <v>3</v>
      </c>
      <c r="C37" s="16" t="s">
        <v>76</v>
      </c>
      <c r="D37" s="16" t="str">
        <f>IF(VLOOKUP(A37,'Tiles Remaining'!A:E,5)&gt;='Tile Availability'!B37,'Tile Availability'!C37,"")</f>
        <v>G3</v>
      </c>
      <c r="E37" s="23">
        <v>71</v>
      </c>
      <c r="F37" s="23">
        <v>36</v>
      </c>
      <c r="G37" s="16" t="str">
        <f t="shared" si="0"/>
        <v>G3</v>
      </c>
    </row>
    <row r="38" spans="1:7">
      <c r="A38" s="4" t="s">
        <v>24</v>
      </c>
      <c r="B38" s="16">
        <v>1</v>
      </c>
      <c r="C38" s="16" t="s">
        <v>77</v>
      </c>
      <c r="D38" s="16" t="str">
        <f>IF(VLOOKUP(A38,'Tiles Remaining'!A:E,5)&gt;='Tile Availability'!B38,'Tile Availability'!C38,"")</f>
        <v>H1</v>
      </c>
      <c r="E38" s="23">
        <v>73</v>
      </c>
      <c r="F38" s="23">
        <v>37</v>
      </c>
      <c r="G38" s="16" t="str">
        <f t="shared" si="0"/>
        <v>H1</v>
      </c>
    </row>
    <row r="39" spans="1:7">
      <c r="A39" s="4" t="s">
        <v>24</v>
      </c>
      <c r="B39" s="16">
        <v>2</v>
      </c>
      <c r="C39" s="16" t="s">
        <v>78</v>
      </c>
      <c r="D39" s="16" t="str">
        <f>IF(VLOOKUP(A39,'Tiles Remaining'!A:E,5)&gt;='Tile Availability'!B39,'Tile Availability'!C39,"")</f>
        <v>H2</v>
      </c>
      <c r="E39" s="23">
        <v>75</v>
      </c>
      <c r="F39" s="23">
        <v>38</v>
      </c>
      <c r="G39" s="16" t="str">
        <f t="shared" si="0"/>
        <v>H2</v>
      </c>
    </row>
    <row r="40" spans="1:7">
      <c r="A40" s="4" t="s">
        <v>25</v>
      </c>
      <c r="B40" s="16">
        <v>1</v>
      </c>
      <c r="C40" s="16" t="s">
        <v>79</v>
      </c>
      <c r="D40" s="16" t="str">
        <f>IF(VLOOKUP(A40,'Tiles Remaining'!A:E,5)&gt;='Tile Availability'!B40,'Tile Availability'!C40,"")</f>
        <v>I1</v>
      </c>
      <c r="E40" s="23">
        <v>77</v>
      </c>
      <c r="F40" s="23">
        <v>39</v>
      </c>
      <c r="G40" s="16" t="str">
        <f t="shared" si="0"/>
        <v>I1</v>
      </c>
    </row>
    <row r="41" spans="1:7">
      <c r="A41" s="4" t="s">
        <v>25</v>
      </c>
      <c r="B41" s="16">
        <v>2</v>
      </c>
      <c r="C41" s="16" t="s">
        <v>80</v>
      </c>
      <c r="D41" s="16" t="str">
        <f>IF(VLOOKUP(A41,'Tiles Remaining'!A:E,5)&gt;='Tile Availability'!B41,'Tile Availability'!C41,"")</f>
        <v>I2</v>
      </c>
      <c r="E41" s="23">
        <v>79</v>
      </c>
      <c r="F41" s="23">
        <v>40</v>
      </c>
      <c r="G41" s="16" t="str">
        <f t="shared" si="0"/>
        <v>I2</v>
      </c>
    </row>
    <row r="42" spans="1:7">
      <c r="A42" s="4" t="s">
        <v>25</v>
      </c>
      <c r="B42" s="16">
        <v>3</v>
      </c>
      <c r="C42" s="16" t="s">
        <v>81</v>
      </c>
      <c r="D42" s="16" t="str">
        <f>IF(VLOOKUP(A42,'Tiles Remaining'!A:E,5)&gt;='Tile Availability'!B42,'Tile Availability'!C42,"")</f>
        <v>I3</v>
      </c>
      <c r="E42" s="23">
        <v>81</v>
      </c>
      <c r="F42" s="23">
        <v>41</v>
      </c>
      <c r="G42" s="16" t="str">
        <f t="shared" si="0"/>
        <v>I3</v>
      </c>
    </row>
    <row r="43" spans="1:7">
      <c r="A43" s="4" t="s">
        <v>25</v>
      </c>
      <c r="B43" s="16">
        <v>4</v>
      </c>
      <c r="C43" s="16" t="s">
        <v>82</v>
      </c>
      <c r="D43" s="16" t="str">
        <f>IF(VLOOKUP(A43,'Tiles Remaining'!A:E,5)&gt;='Tile Availability'!B43,'Tile Availability'!C43,"")</f>
        <v>I4</v>
      </c>
      <c r="E43" s="23">
        <v>83</v>
      </c>
      <c r="F43" s="23">
        <v>42</v>
      </c>
      <c r="G43" s="16" t="str">
        <f t="shared" si="0"/>
        <v>I4</v>
      </c>
    </row>
    <row r="44" spans="1:7">
      <c r="A44" s="4" t="s">
        <v>25</v>
      </c>
      <c r="B44" s="16">
        <v>5</v>
      </c>
      <c r="C44" s="16" t="s">
        <v>83</v>
      </c>
      <c r="D44" s="16" t="str">
        <f>IF(VLOOKUP(A44,'Tiles Remaining'!A:E,5)&gt;='Tile Availability'!B44,'Tile Availability'!C44,"")</f>
        <v>I5</v>
      </c>
      <c r="E44" s="23">
        <v>85</v>
      </c>
      <c r="F44" s="23">
        <v>43</v>
      </c>
      <c r="G44" s="16" t="str">
        <f t="shared" si="0"/>
        <v>I5</v>
      </c>
    </row>
    <row r="45" spans="1:7">
      <c r="A45" s="4" t="s">
        <v>25</v>
      </c>
      <c r="B45" s="16">
        <v>6</v>
      </c>
      <c r="C45" s="16" t="s">
        <v>84</v>
      </c>
      <c r="D45" s="16" t="str">
        <f>IF(VLOOKUP(A45,'Tiles Remaining'!A:E,5)&gt;='Tile Availability'!B45,'Tile Availability'!C45,"")</f>
        <v>I6</v>
      </c>
      <c r="E45" s="23">
        <v>87</v>
      </c>
      <c r="F45" s="23">
        <v>44</v>
      </c>
      <c r="G45" s="16" t="str">
        <f t="shared" si="0"/>
        <v>I6</v>
      </c>
    </row>
    <row r="46" spans="1:7">
      <c r="A46" s="4" t="s">
        <v>25</v>
      </c>
      <c r="B46" s="16">
        <v>7</v>
      </c>
      <c r="C46" s="16" t="s">
        <v>85</v>
      </c>
      <c r="D46" s="16" t="str">
        <f>IF(VLOOKUP(A46,'Tiles Remaining'!A:E,5)&gt;='Tile Availability'!B46,'Tile Availability'!C46,"")</f>
        <v>I7</v>
      </c>
      <c r="E46" s="23">
        <v>89</v>
      </c>
      <c r="F46" s="23">
        <v>45</v>
      </c>
      <c r="G46" s="16" t="str">
        <f t="shared" si="0"/>
        <v>I7</v>
      </c>
    </row>
    <row r="47" spans="1:7">
      <c r="A47" s="4" t="s">
        <v>25</v>
      </c>
      <c r="B47" s="16">
        <v>8</v>
      </c>
      <c r="C47" s="16" t="s">
        <v>86</v>
      </c>
      <c r="D47" s="16" t="str">
        <f>IF(VLOOKUP(A47,'Tiles Remaining'!A:E,5)&gt;='Tile Availability'!B47,'Tile Availability'!C47,"")</f>
        <v>I8</v>
      </c>
      <c r="E47" s="23">
        <v>91</v>
      </c>
      <c r="F47" s="23">
        <v>46</v>
      </c>
      <c r="G47" s="16" t="str">
        <f t="shared" si="0"/>
        <v>I8</v>
      </c>
    </row>
    <row r="48" spans="1:7">
      <c r="A48" s="4" t="s">
        <v>25</v>
      </c>
      <c r="B48" s="16">
        <v>9</v>
      </c>
      <c r="C48" s="16" t="s">
        <v>87</v>
      </c>
      <c r="D48" s="16" t="str">
        <f>IF(VLOOKUP(A48,'Tiles Remaining'!A:E,5)&gt;='Tile Availability'!B48,'Tile Availability'!C48,"")</f>
        <v>I9</v>
      </c>
      <c r="E48" s="23">
        <v>93</v>
      </c>
      <c r="F48" s="23">
        <v>47</v>
      </c>
      <c r="G48" s="16" t="str">
        <f t="shared" si="0"/>
        <v>I9</v>
      </c>
    </row>
    <row r="49" spans="1:7">
      <c r="A49" s="4" t="s">
        <v>26</v>
      </c>
      <c r="B49" s="16">
        <v>1</v>
      </c>
      <c r="C49" s="16" t="s">
        <v>88</v>
      </c>
      <c r="D49" s="16" t="str">
        <f>IF(VLOOKUP(A49,'Tiles Remaining'!A:E,5)&gt;='Tile Availability'!B49,'Tile Availability'!C49,"")</f>
        <v>J1</v>
      </c>
      <c r="E49" s="23">
        <v>95</v>
      </c>
      <c r="F49" s="23">
        <v>48</v>
      </c>
      <c r="G49" s="16" t="str">
        <f t="shared" si="0"/>
        <v>J1</v>
      </c>
    </row>
    <row r="50" spans="1:7">
      <c r="A50" s="4" t="s">
        <v>27</v>
      </c>
      <c r="B50" s="16">
        <v>1</v>
      </c>
      <c r="C50" s="16" t="s">
        <v>89</v>
      </c>
      <c r="D50" s="16" t="str">
        <f>IF(VLOOKUP(A50,'Tiles Remaining'!A:E,5)&gt;='Tile Availability'!B50,'Tile Availability'!C50,"")</f>
        <v>K1</v>
      </c>
      <c r="E50" s="23">
        <v>97</v>
      </c>
      <c r="F50" s="23">
        <v>49</v>
      </c>
      <c r="G50" s="16" t="str">
        <f t="shared" si="0"/>
        <v>K1</v>
      </c>
    </row>
    <row r="51" spans="1:7">
      <c r="A51" s="4" t="s">
        <v>28</v>
      </c>
      <c r="B51" s="16">
        <v>1</v>
      </c>
      <c r="C51" s="16" t="s">
        <v>90</v>
      </c>
      <c r="D51" s="16" t="str">
        <f>IF(VLOOKUP(A51,'Tiles Remaining'!A:E,5)&gt;='Tile Availability'!B51,'Tile Availability'!C51,"")</f>
        <v>L1</v>
      </c>
      <c r="E51" s="23">
        <v>99</v>
      </c>
      <c r="F51" s="23">
        <v>50</v>
      </c>
      <c r="G51" s="16" t="str">
        <f t="shared" si="0"/>
        <v>L1</v>
      </c>
    </row>
    <row r="52" spans="1:7">
      <c r="A52" s="4" t="s">
        <v>28</v>
      </c>
      <c r="B52" s="16">
        <v>2</v>
      </c>
      <c r="C52" s="16" t="s">
        <v>91</v>
      </c>
      <c r="D52" s="16" t="str">
        <f>IF(VLOOKUP(A52,'Tiles Remaining'!A:E,5)&gt;='Tile Availability'!B52,'Tile Availability'!C52,"")</f>
        <v>L2</v>
      </c>
      <c r="E52" s="23">
        <v>101</v>
      </c>
      <c r="F52" s="23">
        <v>51</v>
      </c>
      <c r="G52" s="16" t="str">
        <f t="shared" si="0"/>
        <v>L2</v>
      </c>
    </row>
    <row r="53" spans="1:7">
      <c r="A53" s="4" t="s">
        <v>28</v>
      </c>
      <c r="B53" s="16">
        <v>3</v>
      </c>
      <c r="C53" s="16" t="s">
        <v>92</v>
      </c>
      <c r="D53" s="16" t="str">
        <f>IF(VLOOKUP(A53,'Tiles Remaining'!A:E,5)&gt;='Tile Availability'!B53,'Tile Availability'!C53,"")</f>
        <v>L3</v>
      </c>
      <c r="E53" s="23">
        <v>103</v>
      </c>
      <c r="F53" s="23">
        <v>52</v>
      </c>
      <c r="G53" s="16" t="str">
        <f t="shared" si="0"/>
        <v>L3</v>
      </c>
    </row>
    <row r="54" spans="1:7">
      <c r="A54" s="4" t="s">
        <v>28</v>
      </c>
      <c r="B54" s="16">
        <v>4</v>
      </c>
      <c r="C54" s="16" t="s">
        <v>93</v>
      </c>
      <c r="D54" s="16" t="str">
        <f>IF(VLOOKUP(A54,'Tiles Remaining'!A:E,5)&gt;='Tile Availability'!B54,'Tile Availability'!C54,"")</f>
        <v>L4</v>
      </c>
      <c r="E54" s="23">
        <v>105</v>
      </c>
      <c r="F54" s="23">
        <v>53</v>
      </c>
      <c r="G54" s="16" t="str">
        <f t="shared" si="0"/>
        <v>L4</v>
      </c>
    </row>
    <row r="55" spans="1:7">
      <c r="A55" s="4" t="s">
        <v>29</v>
      </c>
      <c r="B55" s="16">
        <v>1</v>
      </c>
      <c r="C55" s="16" t="s">
        <v>94</v>
      </c>
      <c r="D55" s="16" t="str">
        <f>IF(VLOOKUP(A55,'Tiles Remaining'!A:E,5)&gt;='Tile Availability'!B55,'Tile Availability'!C55,"")</f>
        <v>M1</v>
      </c>
      <c r="E55" s="23">
        <v>107</v>
      </c>
      <c r="F55" s="23">
        <v>54</v>
      </c>
      <c r="G55" s="16" t="str">
        <f t="shared" si="0"/>
        <v>M1</v>
      </c>
    </row>
    <row r="56" spans="1:7">
      <c r="A56" s="4" t="s">
        <v>29</v>
      </c>
      <c r="B56" s="16">
        <v>2</v>
      </c>
      <c r="C56" s="16" t="s">
        <v>95</v>
      </c>
      <c r="D56" s="16" t="str">
        <f>IF(VLOOKUP(A56,'Tiles Remaining'!A:E,5)&gt;='Tile Availability'!B56,'Tile Availability'!C56,"")</f>
        <v>M2</v>
      </c>
      <c r="E56" s="23">
        <v>109</v>
      </c>
      <c r="F56" s="23">
        <v>55</v>
      </c>
      <c r="G56" s="16" t="str">
        <f t="shared" si="0"/>
        <v>M2</v>
      </c>
    </row>
    <row r="57" spans="1:7">
      <c r="A57" s="4" t="s">
        <v>30</v>
      </c>
      <c r="B57" s="16">
        <v>1</v>
      </c>
      <c r="C57" s="16" t="s">
        <v>96</v>
      </c>
      <c r="D57" s="16" t="str">
        <f>IF(VLOOKUP(A57,'Tiles Remaining'!A:E,5)&gt;='Tile Availability'!B57,'Tile Availability'!C57,"")</f>
        <v>N1</v>
      </c>
      <c r="E57" s="23">
        <v>111</v>
      </c>
      <c r="F57" s="23">
        <v>56</v>
      </c>
      <c r="G57" s="16" t="str">
        <f t="shared" si="0"/>
        <v>N1</v>
      </c>
    </row>
    <row r="58" spans="1:7">
      <c r="A58" s="4" t="s">
        <v>30</v>
      </c>
      <c r="B58" s="16">
        <v>2</v>
      </c>
      <c r="C58" s="16" t="s">
        <v>97</v>
      </c>
      <c r="D58" s="16" t="str">
        <f>IF(VLOOKUP(A58,'Tiles Remaining'!A:E,5)&gt;='Tile Availability'!B58,'Tile Availability'!C58,"")</f>
        <v>N2</v>
      </c>
      <c r="E58" s="23">
        <v>113</v>
      </c>
      <c r="F58" s="23">
        <v>57</v>
      </c>
      <c r="G58" s="16" t="str">
        <f t="shared" si="0"/>
        <v>N2</v>
      </c>
    </row>
    <row r="59" spans="1:7">
      <c r="A59" s="4" t="s">
        <v>30</v>
      </c>
      <c r="B59" s="16">
        <v>3</v>
      </c>
      <c r="C59" s="16" t="s">
        <v>98</v>
      </c>
      <c r="D59" s="16" t="str">
        <f>IF(VLOOKUP(A59,'Tiles Remaining'!A:E,5)&gt;='Tile Availability'!B59,'Tile Availability'!C59,"")</f>
        <v>N3</v>
      </c>
      <c r="E59" s="23">
        <v>115</v>
      </c>
      <c r="F59" s="23">
        <v>58</v>
      </c>
      <c r="G59" s="16" t="str">
        <f t="shared" si="0"/>
        <v>N3</v>
      </c>
    </row>
    <row r="60" spans="1:7">
      <c r="A60" s="4" t="s">
        <v>30</v>
      </c>
      <c r="B60" s="16">
        <v>4</v>
      </c>
      <c r="C60" s="16" t="s">
        <v>99</v>
      </c>
      <c r="D60" s="16" t="str">
        <f>IF(VLOOKUP(A60,'Tiles Remaining'!A:E,5)&gt;='Tile Availability'!B60,'Tile Availability'!C60,"")</f>
        <v>N4</v>
      </c>
      <c r="E60" s="23">
        <v>117</v>
      </c>
      <c r="F60" s="23">
        <v>59</v>
      </c>
      <c r="G60" s="16" t="str">
        <f t="shared" si="0"/>
        <v>N4</v>
      </c>
    </row>
    <row r="61" spans="1:7">
      <c r="A61" s="4" t="s">
        <v>30</v>
      </c>
      <c r="B61" s="16">
        <v>5</v>
      </c>
      <c r="C61" s="16" t="s">
        <v>100</v>
      </c>
      <c r="D61" s="16" t="str">
        <f>IF(VLOOKUP(A61,'Tiles Remaining'!A:E,5)&gt;='Tile Availability'!B61,'Tile Availability'!C61,"")</f>
        <v>N5</v>
      </c>
      <c r="E61" s="23">
        <v>119</v>
      </c>
      <c r="F61" s="23">
        <v>60</v>
      </c>
      <c r="G61" s="16" t="str">
        <f t="shared" si="0"/>
        <v>N5</v>
      </c>
    </row>
    <row r="62" spans="1:7">
      <c r="A62" s="4" t="s">
        <v>30</v>
      </c>
      <c r="B62" s="16">
        <v>6</v>
      </c>
      <c r="C62" s="16" t="s">
        <v>101</v>
      </c>
      <c r="D62" s="16" t="str">
        <f>IF(VLOOKUP(A62,'Tiles Remaining'!A:E,5)&gt;='Tile Availability'!B62,'Tile Availability'!C62,"")</f>
        <v>N6</v>
      </c>
      <c r="E62" s="23">
        <v>121</v>
      </c>
      <c r="F62" s="23">
        <v>61</v>
      </c>
      <c r="G62" s="16" t="str">
        <f t="shared" si="0"/>
        <v>N6</v>
      </c>
    </row>
    <row r="63" spans="1:7">
      <c r="A63" s="4" t="s">
        <v>31</v>
      </c>
      <c r="B63" s="16">
        <v>1</v>
      </c>
      <c r="C63" s="16" t="s">
        <v>102</v>
      </c>
      <c r="D63" s="16" t="str">
        <f>IF(VLOOKUP(A63,'Tiles Remaining'!A:E,5)&gt;='Tile Availability'!B63,'Tile Availability'!C63,"")</f>
        <v>O1</v>
      </c>
      <c r="E63" s="23">
        <v>123</v>
      </c>
      <c r="F63" s="23">
        <v>62</v>
      </c>
      <c r="G63" s="16" t="str">
        <f t="shared" si="0"/>
        <v>O1</v>
      </c>
    </row>
    <row r="64" spans="1:7">
      <c r="A64" s="4" t="s">
        <v>31</v>
      </c>
      <c r="B64" s="16">
        <v>2</v>
      </c>
      <c r="C64" s="16" t="s">
        <v>103</v>
      </c>
      <c r="D64" s="16" t="str">
        <f>IF(VLOOKUP(A64,'Tiles Remaining'!A:E,5)&gt;='Tile Availability'!B64,'Tile Availability'!C64,"")</f>
        <v>O2</v>
      </c>
      <c r="E64" s="23">
        <v>125</v>
      </c>
      <c r="F64" s="23">
        <v>63</v>
      </c>
      <c r="G64" s="16" t="str">
        <f t="shared" si="0"/>
        <v>O2</v>
      </c>
    </row>
    <row r="65" spans="1:7">
      <c r="A65" s="4" t="s">
        <v>31</v>
      </c>
      <c r="B65" s="16">
        <v>3</v>
      </c>
      <c r="C65" s="16" t="s">
        <v>104</v>
      </c>
      <c r="D65" s="16" t="str">
        <f>IF(VLOOKUP(A65,'Tiles Remaining'!A:E,5)&gt;='Tile Availability'!B65,'Tile Availability'!C65,"")</f>
        <v>O3</v>
      </c>
      <c r="E65" s="23">
        <v>127</v>
      </c>
      <c r="F65" s="23">
        <v>64</v>
      </c>
      <c r="G65" s="16" t="str">
        <f t="shared" si="0"/>
        <v>O3</v>
      </c>
    </row>
    <row r="66" spans="1:7">
      <c r="A66" s="4" t="s">
        <v>31</v>
      </c>
      <c r="B66" s="16">
        <v>4</v>
      </c>
      <c r="C66" s="16" t="s">
        <v>105</v>
      </c>
      <c r="D66" s="16" t="str">
        <f>IF(VLOOKUP(A66,'Tiles Remaining'!A:E,5)&gt;='Tile Availability'!B66,'Tile Availability'!C66,"")</f>
        <v>O4</v>
      </c>
      <c r="E66" s="23">
        <v>129</v>
      </c>
      <c r="F66" s="23">
        <v>65</v>
      </c>
      <c r="G66" s="16" t="str">
        <f t="shared" si="0"/>
        <v>O4</v>
      </c>
    </row>
    <row r="67" spans="1:7">
      <c r="A67" s="4" t="s">
        <v>31</v>
      </c>
      <c r="B67" s="16">
        <v>5</v>
      </c>
      <c r="C67" s="16" t="s">
        <v>106</v>
      </c>
      <c r="D67" s="16" t="str">
        <f>IF(VLOOKUP(A67,'Tiles Remaining'!A:E,5)&gt;='Tile Availability'!B67,'Tile Availability'!C67,"")</f>
        <v>O5</v>
      </c>
      <c r="E67" s="23">
        <v>131</v>
      </c>
      <c r="F67" s="23">
        <v>66</v>
      </c>
      <c r="G67" s="16" t="str">
        <f t="shared" ref="G67:G101" si="1">MID($D$2&amp;$D$3&amp;$D$4&amp;$D$5&amp;$D$6&amp;$D$7&amp;$D$8&amp;$D$9&amp;$D$10&amp;$D$11&amp;$D$12&amp;$D$13&amp;$D$14&amp;$D$15&amp;$D$16&amp;$D$17&amp;$D$18&amp;$D$19&amp;$D$20&amp;$D$21&amp;$D$22&amp;$D$23&amp;$D$24&amp;$D$25&amp;$D$26&amp;$D$27&amp;$D$28&amp;$D$29&amp;$D$30&amp;$D$31&amp;$D$32&amp;$D$33&amp;$D$34&amp;$D$35&amp;$D$36&amp;$D$37&amp;$D$38&amp;$D$39&amp;$D$40&amp;$D$41&amp;$D$42&amp;$D$43&amp;$D$44&amp;$D$45&amp;$D$46&amp;$D$47&amp;$D$48&amp;$D$49&amp;$D$50&amp;$D$51&amp;$D$52&amp;$D$53&amp;$D$54&amp;$D$55&amp;$D$56&amp;$D$57&amp;$D$58&amp;$D$59&amp;$D$60&amp;$D$61&amp;$D$62&amp;$D$63&amp;$D$64&amp;$D$65&amp;$D$66&amp;$D$67&amp;$D$68&amp;$D$69&amp;$D$70&amp;$D$71&amp;$D$72&amp;$D$73&amp;$D$74&amp;$D$75&amp;$D$76&amp;$D$77&amp;$D$78&amp;$D$79&amp;$D$80&amp;$D$81&amp;$D$82&amp;$D$83&amp;$D$84&amp;$D$85&amp;$D$86&amp;$D$87&amp;$D$88&amp;$D$89&amp;$D$90&amp;$D$91&amp;$D$92&amp;$D$93&amp;$D$94&amp;$D$95&amp;$D$96&amp;$D$97&amp;$D$98&amp;$D$99&amp;$D$100&amp;$D$101,E67,2)</f>
        <v>O5</v>
      </c>
    </row>
    <row r="68" spans="1:7">
      <c r="A68" s="4" t="s">
        <v>31</v>
      </c>
      <c r="B68" s="16">
        <v>6</v>
      </c>
      <c r="C68" s="16" t="s">
        <v>107</v>
      </c>
      <c r="D68" s="16" t="str">
        <f>IF(VLOOKUP(A68,'Tiles Remaining'!A:E,5)&gt;='Tile Availability'!B68,'Tile Availability'!C68,"")</f>
        <v>O6</v>
      </c>
      <c r="E68" s="23">
        <v>133</v>
      </c>
      <c r="F68" s="23">
        <v>67</v>
      </c>
      <c r="G68" s="16" t="str">
        <f t="shared" si="1"/>
        <v>O6</v>
      </c>
    </row>
    <row r="69" spans="1:7">
      <c r="A69" s="4" t="s">
        <v>31</v>
      </c>
      <c r="B69" s="16">
        <v>7</v>
      </c>
      <c r="C69" s="16" t="s">
        <v>108</v>
      </c>
      <c r="D69" s="16" t="str">
        <f>IF(VLOOKUP(A69,'Tiles Remaining'!A:E,5)&gt;='Tile Availability'!B69,'Tile Availability'!C69,"")</f>
        <v>O7</v>
      </c>
      <c r="E69" s="23">
        <v>135</v>
      </c>
      <c r="F69" s="23">
        <v>68</v>
      </c>
      <c r="G69" s="16" t="str">
        <f t="shared" si="1"/>
        <v>O7</v>
      </c>
    </row>
    <row r="70" spans="1:7">
      <c r="A70" s="4" t="s">
        <v>31</v>
      </c>
      <c r="B70" s="16">
        <v>8</v>
      </c>
      <c r="C70" s="16" t="s">
        <v>109</v>
      </c>
      <c r="D70" s="16" t="str">
        <f>IF(VLOOKUP(A70,'Tiles Remaining'!A:E,5)&gt;='Tile Availability'!B70,'Tile Availability'!C70,"")</f>
        <v>O8</v>
      </c>
      <c r="E70" s="23">
        <v>137</v>
      </c>
      <c r="F70" s="23">
        <v>69</v>
      </c>
      <c r="G70" s="16" t="str">
        <f t="shared" si="1"/>
        <v>O8</v>
      </c>
    </row>
    <row r="71" spans="1:7">
      <c r="A71" s="4" t="s">
        <v>32</v>
      </c>
      <c r="B71" s="16">
        <v>1</v>
      </c>
      <c r="C71" s="16" t="s">
        <v>110</v>
      </c>
      <c r="D71" s="16" t="str">
        <f>IF(VLOOKUP(A71,'Tiles Remaining'!A:E,5)&gt;='Tile Availability'!B71,'Tile Availability'!C71,"")</f>
        <v>P1</v>
      </c>
      <c r="E71" s="23">
        <v>139</v>
      </c>
      <c r="F71" s="23">
        <v>70</v>
      </c>
      <c r="G71" s="16" t="str">
        <f t="shared" si="1"/>
        <v>P1</v>
      </c>
    </row>
    <row r="72" spans="1:7">
      <c r="A72" s="4" t="s">
        <v>32</v>
      </c>
      <c r="B72" s="16">
        <v>2</v>
      </c>
      <c r="C72" s="16" t="s">
        <v>111</v>
      </c>
      <c r="D72" s="16" t="str">
        <f>IF(VLOOKUP(A72,'Tiles Remaining'!A:E,5)&gt;='Tile Availability'!B72,'Tile Availability'!C72,"")</f>
        <v>P2</v>
      </c>
      <c r="E72" s="23">
        <v>141</v>
      </c>
      <c r="F72" s="23">
        <v>71</v>
      </c>
      <c r="G72" s="16" t="str">
        <f t="shared" si="1"/>
        <v>P2</v>
      </c>
    </row>
    <row r="73" spans="1:7">
      <c r="A73" s="4" t="s">
        <v>33</v>
      </c>
      <c r="B73" s="16">
        <v>1</v>
      </c>
      <c r="C73" s="16" t="s">
        <v>112</v>
      </c>
      <c r="D73" s="16" t="str">
        <f>IF(VLOOKUP(A73,'Tiles Remaining'!A:E,5)&gt;='Tile Availability'!B73,'Tile Availability'!C73,"")</f>
        <v>Q1</v>
      </c>
      <c r="E73" s="23">
        <v>143</v>
      </c>
      <c r="F73" s="23">
        <v>72</v>
      </c>
      <c r="G73" s="16" t="str">
        <f t="shared" si="1"/>
        <v>Q1</v>
      </c>
    </row>
    <row r="74" spans="1:7">
      <c r="A74" s="4" t="s">
        <v>34</v>
      </c>
      <c r="B74" s="16">
        <v>1</v>
      </c>
      <c r="C74" s="16" t="s">
        <v>113</v>
      </c>
      <c r="D74" s="16" t="str">
        <f>IF(VLOOKUP(A74,'Tiles Remaining'!A:E,5)&gt;='Tile Availability'!B74,'Tile Availability'!C74,"")</f>
        <v>R1</v>
      </c>
      <c r="E74" s="23">
        <v>145</v>
      </c>
      <c r="F74" s="23">
        <v>73</v>
      </c>
      <c r="G74" s="16" t="str">
        <f t="shared" si="1"/>
        <v>R1</v>
      </c>
    </row>
    <row r="75" spans="1:7">
      <c r="A75" s="4" t="s">
        <v>34</v>
      </c>
      <c r="B75" s="16">
        <v>2</v>
      </c>
      <c r="C75" s="16" t="s">
        <v>114</v>
      </c>
      <c r="D75" s="16" t="str">
        <f>IF(VLOOKUP(A75,'Tiles Remaining'!A:E,5)&gt;='Tile Availability'!B75,'Tile Availability'!C75,"")</f>
        <v>R2</v>
      </c>
      <c r="E75" s="23">
        <v>147</v>
      </c>
      <c r="F75" s="23">
        <v>74</v>
      </c>
      <c r="G75" s="16" t="str">
        <f t="shared" si="1"/>
        <v>R2</v>
      </c>
    </row>
    <row r="76" spans="1:7">
      <c r="A76" s="4" t="s">
        <v>34</v>
      </c>
      <c r="B76" s="16">
        <v>3</v>
      </c>
      <c r="C76" s="16" t="s">
        <v>115</v>
      </c>
      <c r="D76" s="16" t="str">
        <f>IF(VLOOKUP(A76,'Tiles Remaining'!A:E,5)&gt;='Tile Availability'!B76,'Tile Availability'!C76,"")</f>
        <v>R3</v>
      </c>
      <c r="E76" s="23">
        <v>149</v>
      </c>
      <c r="F76" s="23">
        <v>75</v>
      </c>
      <c r="G76" s="16" t="str">
        <f t="shared" si="1"/>
        <v>R3</v>
      </c>
    </row>
    <row r="77" spans="1:7">
      <c r="A77" s="4" t="s">
        <v>34</v>
      </c>
      <c r="B77" s="16">
        <v>4</v>
      </c>
      <c r="C77" s="16" t="s">
        <v>116</v>
      </c>
      <c r="D77" s="16" t="str">
        <f>IF(VLOOKUP(A77,'Tiles Remaining'!A:E,5)&gt;='Tile Availability'!B77,'Tile Availability'!C77,"")</f>
        <v>R4</v>
      </c>
      <c r="E77" s="23">
        <v>151</v>
      </c>
      <c r="F77" s="23">
        <v>76</v>
      </c>
      <c r="G77" s="16" t="str">
        <f t="shared" si="1"/>
        <v>R4</v>
      </c>
    </row>
    <row r="78" spans="1:7">
      <c r="A78" s="4" t="s">
        <v>34</v>
      </c>
      <c r="B78" s="16">
        <v>5</v>
      </c>
      <c r="C78" s="16" t="s">
        <v>117</v>
      </c>
      <c r="D78" s="16" t="str">
        <f>IF(VLOOKUP(A78,'Tiles Remaining'!A:E,5)&gt;='Tile Availability'!B78,'Tile Availability'!C78,"")</f>
        <v>R5</v>
      </c>
      <c r="E78" s="23">
        <v>153</v>
      </c>
      <c r="F78" s="23">
        <v>77</v>
      </c>
      <c r="G78" s="16" t="str">
        <f t="shared" si="1"/>
        <v>R5</v>
      </c>
    </row>
    <row r="79" spans="1:7">
      <c r="A79" s="4" t="s">
        <v>34</v>
      </c>
      <c r="B79" s="16">
        <v>6</v>
      </c>
      <c r="C79" s="16" t="s">
        <v>118</v>
      </c>
      <c r="D79" s="16" t="str">
        <f>IF(VLOOKUP(A79,'Tiles Remaining'!A:E,5)&gt;='Tile Availability'!B79,'Tile Availability'!C79,"")</f>
        <v>R6</v>
      </c>
      <c r="E79" s="23">
        <v>155</v>
      </c>
      <c r="F79" s="23">
        <v>78</v>
      </c>
      <c r="G79" s="16" t="str">
        <f t="shared" si="1"/>
        <v>R6</v>
      </c>
    </row>
    <row r="80" spans="1:7">
      <c r="A80" s="4" t="s">
        <v>35</v>
      </c>
      <c r="B80" s="16">
        <v>1</v>
      </c>
      <c r="C80" s="16" t="s">
        <v>119</v>
      </c>
      <c r="D80" s="16" t="str">
        <f>IF(VLOOKUP(A80,'Tiles Remaining'!A:E,5)&gt;='Tile Availability'!B80,'Tile Availability'!C80,"")</f>
        <v>S1</v>
      </c>
      <c r="E80" s="23">
        <v>157</v>
      </c>
      <c r="F80" s="23">
        <v>79</v>
      </c>
      <c r="G80" s="16" t="str">
        <f t="shared" si="1"/>
        <v>S1</v>
      </c>
    </row>
    <row r="81" spans="1:7">
      <c r="A81" s="4" t="s">
        <v>35</v>
      </c>
      <c r="B81" s="16">
        <v>2</v>
      </c>
      <c r="C81" s="16" t="s">
        <v>120</v>
      </c>
      <c r="D81" s="16" t="str">
        <f>IF(VLOOKUP(A81,'Tiles Remaining'!A:E,5)&gt;='Tile Availability'!B81,'Tile Availability'!C81,"")</f>
        <v>S2</v>
      </c>
      <c r="E81" s="23">
        <v>159</v>
      </c>
      <c r="F81" s="23">
        <v>80</v>
      </c>
      <c r="G81" s="16" t="str">
        <f t="shared" si="1"/>
        <v>S2</v>
      </c>
    </row>
    <row r="82" spans="1:7">
      <c r="A82" s="4" t="s">
        <v>35</v>
      </c>
      <c r="B82" s="16">
        <v>3</v>
      </c>
      <c r="C82" s="16" t="s">
        <v>121</v>
      </c>
      <c r="D82" s="16" t="str">
        <f>IF(VLOOKUP(A82,'Tiles Remaining'!A:E,5)&gt;='Tile Availability'!B82,'Tile Availability'!C82,"")</f>
        <v>S3</v>
      </c>
      <c r="E82" s="23">
        <v>161</v>
      </c>
      <c r="F82" s="23">
        <v>81</v>
      </c>
      <c r="G82" s="16" t="str">
        <f t="shared" si="1"/>
        <v>S3</v>
      </c>
    </row>
    <row r="83" spans="1:7">
      <c r="A83" s="4" t="s">
        <v>35</v>
      </c>
      <c r="B83" s="16">
        <v>4</v>
      </c>
      <c r="C83" s="16" t="s">
        <v>122</v>
      </c>
      <c r="D83" s="16" t="str">
        <f>IF(VLOOKUP(A83,'Tiles Remaining'!A:E,5)&gt;='Tile Availability'!B83,'Tile Availability'!C83,"")</f>
        <v>S4</v>
      </c>
      <c r="E83" s="23">
        <v>163</v>
      </c>
      <c r="F83" s="23">
        <v>82</v>
      </c>
      <c r="G83" s="16" t="str">
        <f t="shared" si="1"/>
        <v>S4</v>
      </c>
    </row>
    <row r="84" spans="1:7">
      <c r="A84" s="4" t="s">
        <v>36</v>
      </c>
      <c r="B84" s="16">
        <v>1</v>
      </c>
      <c r="C84" s="16" t="s">
        <v>123</v>
      </c>
      <c r="D84" s="16" t="str">
        <f>IF(VLOOKUP(A84,'Tiles Remaining'!A:E,5)&gt;='Tile Availability'!B84,'Tile Availability'!C84,"")</f>
        <v>T1</v>
      </c>
      <c r="E84" s="23">
        <v>165</v>
      </c>
      <c r="F84" s="23">
        <v>83</v>
      </c>
      <c r="G84" s="16" t="str">
        <f t="shared" si="1"/>
        <v>T1</v>
      </c>
    </row>
    <row r="85" spans="1:7">
      <c r="A85" s="4" t="s">
        <v>36</v>
      </c>
      <c r="B85" s="16">
        <v>2</v>
      </c>
      <c r="C85" s="16" t="s">
        <v>124</v>
      </c>
      <c r="D85" s="16" t="str">
        <f>IF(VLOOKUP(A85,'Tiles Remaining'!A:E,5)&gt;='Tile Availability'!B85,'Tile Availability'!C85,"")</f>
        <v>T2</v>
      </c>
      <c r="E85" s="23">
        <v>167</v>
      </c>
      <c r="F85" s="23">
        <v>84</v>
      </c>
      <c r="G85" s="16" t="str">
        <f t="shared" si="1"/>
        <v>T2</v>
      </c>
    </row>
    <row r="86" spans="1:7">
      <c r="A86" s="4" t="s">
        <v>36</v>
      </c>
      <c r="B86" s="16">
        <v>3</v>
      </c>
      <c r="C86" s="16" t="s">
        <v>125</v>
      </c>
      <c r="D86" s="16" t="str">
        <f>IF(VLOOKUP(A86,'Tiles Remaining'!A:E,5)&gt;='Tile Availability'!B86,'Tile Availability'!C86,"")</f>
        <v>T3</v>
      </c>
      <c r="E86" s="23">
        <v>169</v>
      </c>
      <c r="F86" s="23">
        <v>85</v>
      </c>
      <c r="G86" s="16" t="str">
        <f t="shared" si="1"/>
        <v>T3</v>
      </c>
    </row>
    <row r="87" spans="1:7">
      <c r="A87" s="4" t="s">
        <v>36</v>
      </c>
      <c r="B87" s="16">
        <v>4</v>
      </c>
      <c r="C87" s="16" t="s">
        <v>126</v>
      </c>
      <c r="D87" s="16" t="str">
        <f>IF(VLOOKUP(A87,'Tiles Remaining'!A:E,5)&gt;='Tile Availability'!B87,'Tile Availability'!C87,"")</f>
        <v>T4</v>
      </c>
      <c r="E87" s="23">
        <v>171</v>
      </c>
      <c r="F87" s="23">
        <v>86</v>
      </c>
      <c r="G87" s="16" t="str">
        <f t="shared" si="1"/>
        <v>T4</v>
      </c>
    </row>
    <row r="88" spans="1:7">
      <c r="A88" s="4" t="s">
        <v>36</v>
      </c>
      <c r="B88" s="16">
        <v>5</v>
      </c>
      <c r="C88" s="16" t="s">
        <v>127</v>
      </c>
      <c r="D88" s="16" t="str">
        <f>IF(VLOOKUP(A88,'Tiles Remaining'!A:E,5)&gt;='Tile Availability'!B88,'Tile Availability'!C88,"")</f>
        <v>T5</v>
      </c>
      <c r="E88" s="23">
        <v>173</v>
      </c>
      <c r="F88" s="23">
        <v>87</v>
      </c>
      <c r="G88" s="16" t="str">
        <f t="shared" si="1"/>
        <v>T5</v>
      </c>
    </row>
    <row r="89" spans="1:7">
      <c r="A89" s="4" t="s">
        <v>36</v>
      </c>
      <c r="B89" s="16">
        <v>6</v>
      </c>
      <c r="C89" s="16" t="s">
        <v>128</v>
      </c>
      <c r="D89" s="16" t="str">
        <f>IF(VLOOKUP(A89,'Tiles Remaining'!A:E,5)&gt;='Tile Availability'!B89,'Tile Availability'!C89,"")</f>
        <v>T6</v>
      </c>
      <c r="E89" s="23">
        <v>175</v>
      </c>
      <c r="F89" s="23">
        <v>88</v>
      </c>
      <c r="G89" s="16" t="str">
        <f t="shared" si="1"/>
        <v>T6</v>
      </c>
    </row>
    <row r="90" spans="1:7">
      <c r="A90" s="4" t="s">
        <v>37</v>
      </c>
      <c r="B90" s="16">
        <v>1</v>
      </c>
      <c r="C90" s="16" t="s">
        <v>129</v>
      </c>
      <c r="D90" s="16" t="str">
        <f>IF(VLOOKUP(A90,'Tiles Remaining'!A:E,5)&gt;='Tile Availability'!B90,'Tile Availability'!C90,"")</f>
        <v>U1</v>
      </c>
      <c r="E90" s="23">
        <v>177</v>
      </c>
      <c r="F90" s="23">
        <v>89</v>
      </c>
      <c r="G90" s="16" t="str">
        <f t="shared" si="1"/>
        <v>U1</v>
      </c>
    </row>
    <row r="91" spans="1:7">
      <c r="A91" s="4" t="s">
        <v>37</v>
      </c>
      <c r="B91" s="16">
        <v>2</v>
      </c>
      <c r="C91" s="16" t="s">
        <v>130</v>
      </c>
      <c r="D91" s="16" t="str">
        <f>IF(VLOOKUP(A91,'Tiles Remaining'!A:E,5)&gt;='Tile Availability'!B91,'Tile Availability'!C91,"")</f>
        <v>U2</v>
      </c>
      <c r="E91" s="23">
        <v>179</v>
      </c>
      <c r="F91" s="23">
        <v>90</v>
      </c>
      <c r="G91" s="16" t="str">
        <f t="shared" si="1"/>
        <v>U2</v>
      </c>
    </row>
    <row r="92" spans="1:7">
      <c r="A92" s="4" t="s">
        <v>37</v>
      </c>
      <c r="B92" s="16">
        <v>3</v>
      </c>
      <c r="C92" s="16" t="s">
        <v>131</v>
      </c>
      <c r="D92" s="16" t="str">
        <f>IF(VLOOKUP(A92,'Tiles Remaining'!A:E,5)&gt;='Tile Availability'!B92,'Tile Availability'!C92,"")</f>
        <v>U3</v>
      </c>
      <c r="E92" s="23">
        <v>181</v>
      </c>
      <c r="F92" s="23">
        <v>91</v>
      </c>
      <c r="G92" s="16" t="str">
        <f t="shared" si="1"/>
        <v>U3</v>
      </c>
    </row>
    <row r="93" spans="1:7">
      <c r="A93" s="4" t="s">
        <v>37</v>
      </c>
      <c r="B93" s="16">
        <v>4</v>
      </c>
      <c r="C93" s="16" t="s">
        <v>132</v>
      </c>
      <c r="D93" s="16" t="str">
        <f>IF(VLOOKUP(A93,'Tiles Remaining'!A:E,5)&gt;='Tile Availability'!B93,'Tile Availability'!C93,"")</f>
        <v>U4</v>
      </c>
      <c r="E93" s="23">
        <v>183</v>
      </c>
      <c r="F93" s="23">
        <v>92</v>
      </c>
      <c r="G93" s="16" t="str">
        <f t="shared" si="1"/>
        <v>U4</v>
      </c>
    </row>
    <row r="94" spans="1:7">
      <c r="A94" s="4" t="s">
        <v>38</v>
      </c>
      <c r="B94" s="16">
        <v>1</v>
      </c>
      <c r="C94" s="16" t="s">
        <v>133</v>
      </c>
      <c r="D94" s="16" t="str">
        <f>IF(VLOOKUP(A94,'Tiles Remaining'!A:E,5)&gt;='Tile Availability'!B94,'Tile Availability'!C94,"")</f>
        <v>V1</v>
      </c>
      <c r="E94" s="23">
        <v>185</v>
      </c>
      <c r="F94" s="23">
        <v>93</v>
      </c>
      <c r="G94" s="16" t="str">
        <f t="shared" si="1"/>
        <v>V1</v>
      </c>
    </row>
    <row r="95" spans="1:7">
      <c r="A95" s="4" t="s">
        <v>38</v>
      </c>
      <c r="B95" s="16">
        <v>2</v>
      </c>
      <c r="C95" s="16" t="s">
        <v>134</v>
      </c>
      <c r="D95" s="16" t="str">
        <f>IF(VLOOKUP(A95,'Tiles Remaining'!A:E,5)&gt;='Tile Availability'!B95,'Tile Availability'!C95,"")</f>
        <v>V2</v>
      </c>
      <c r="E95" s="23">
        <v>187</v>
      </c>
      <c r="F95" s="23">
        <v>94</v>
      </c>
      <c r="G95" s="16" t="str">
        <f t="shared" si="1"/>
        <v>V2</v>
      </c>
    </row>
    <row r="96" spans="1:7">
      <c r="A96" s="4" t="s">
        <v>39</v>
      </c>
      <c r="B96" s="16">
        <v>1</v>
      </c>
      <c r="C96" s="16" t="s">
        <v>135</v>
      </c>
      <c r="D96" s="16" t="str">
        <f>IF(VLOOKUP(A96,'Tiles Remaining'!A:E,5)&gt;='Tile Availability'!B96,'Tile Availability'!C96,"")</f>
        <v>W1</v>
      </c>
      <c r="E96" s="23">
        <v>189</v>
      </c>
      <c r="F96" s="23">
        <v>95</v>
      </c>
      <c r="G96" s="16" t="str">
        <f t="shared" si="1"/>
        <v>W1</v>
      </c>
    </row>
    <row r="97" spans="1:7">
      <c r="A97" s="4" t="s">
        <v>39</v>
      </c>
      <c r="B97" s="16">
        <v>2</v>
      </c>
      <c r="C97" s="16" t="s">
        <v>136</v>
      </c>
      <c r="D97" s="16" t="str">
        <f>IF(VLOOKUP(A97,'Tiles Remaining'!A:E,5)&gt;='Tile Availability'!B97,'Tile Availability'!C97,"")</f>
        <v>W2</v>
      </c>
      <c r="E97" s="23">
        <v>191</v>
      </c>
      <c r="F97" s="23">
        <v>96</v>
      </c>
      <c r="G97" s="16" t="str">
        <f t="shared" si="1"/>
        <v>W2</v>
      </c>
    </row>
    <row r="98" spans="1:7">
      <c r="A98" s="4" t="s">
        <v>40</v>
      </c>
      <c r="B98" s="16">
        <v>1</v>
      </c>
      <c r="C98" s="16" t="s">
        <v>137</v>
      </c>
      <c r="D98" s="16" t="str">
        <f>IF(VLOOKUP(A98,'Tiles Remaining'!A:E,5)&gt;='Tile Availability'!B98,'Tile Availability'!C98,"")</f>
        <v>X1</v>
      </c>
      <c r="E98" s="23">
        <v>193</v>
      </c>
      <c r="F98" s="23">
        <v>97</v>
      </c>
      <c r="G98" s="16" t="str">
        <f t="shared" si="1"/>
        <v>X1</v>
      </c>
    </row>
    <row r="99" spans="1:7">
      <c r="A99" s="4" t="s">
        <v>41</v>
      </c>
      <c r="B99" s="16">
        <v>1</v>
      </c>
      <c r="C99" s="16" t="s">
        <v>138</v>
      </c>
      <c r="D99" s="16" t="str">
        <f>IF(VLOOKUP(A99,'Tiles Remaining'!A:E,5)&gt;='Tile Availability'!B99,'Tile Availability'!C99,"")</f>
        <v>Y1</v>
      </c>
      <c r="E99" s="23">
        <v>195</v>
      </c>
      <c r="F99" s="23">
        <v>98</v>
      </c>
      <c r="G99" s="16" t="str">
        <f t="shared" si="1"/>
        <v>Y1</v>
      </c>
    </row>
    <row r="100" spans="1:7">
      <c r="A100" s="4" t="s">
        <v>41</v>
      </c>
      <c r="B100" s="16">
        <v>2</v>
      </c>
      <c r="C100" s="16" t="s">
        <v>139</v>
      </c>
      <c r="D100" s="16" t="str">
        <f>IF(VLOOKUP(A100,'Tiles Remaining'!A:E,5)&gt;='Tile Availability'!B100,'Tile Availability'!C100,"")</f>
        <v>Y2</v>
      </c>
      <c r="E100" s="23">
        <v>197</v>
      </c>
      <c r="F100" s="23">
        <v>99</v>
      </c>
      <c r="G100" s="16" t="str">
        <f t="shared" si="1"/>
        <v>Y2</v>
      </c>
    </row>
    <row r="101" spans="1:7">
      <c r="A101" s="4" t="s">
        <v>42</v>
      </c>
      <c r="B101" s="16">
        <v>1</v>
      </c>
      <c r="C101" s="16" t="s">
        <v>140</v>
      </c>
      <c r="D101" s="16" t="str">
        <f>IF(VLOOKUP(A101,'Tiles Remaining'!A:E,5)&gt;='Tile Availability'!B101,'Tile Availability'!C101,"")</f>
        <v>Z1</v>
      </c>
      <c r="E101" s="23">
        <v>199</v>
      </c>
      <c r="F101" s="23">
        <v>100</v>
      </c>
      <c r="G101" s="16" t="str">
        <f t="shared" si="1"/>
        <v>Z1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U24"/>
  <sheetViews>
    <sheetView workbookViewId="0">
      <selection activeCell="Q18" sqref="Q18"/>
    </sheetView>
  </sheetViews>
  <sheetFormatPr defaultColWidth="8.85546875" defaultRowHeight="15"/>
  <cols>
    <col min="1" max="1" width="4" style="2" customWidth="1"/>
    <col min="2" max="6" width="4.7109375" style="2" customWidth="1"/>
    <col min="7" max="16" width="4.7109375" style="6" customWidth="1"/>
    <col min="17" max="17" width="11.28515625" style="6" customWidth="1"/>
    <col min="18" max="18" width="14.7109375" style="6" customWidth="1"/>
    <col min="19" max="19" width="8.85546875" style="6"/>
    <col min="20" max="20" width="17.28515625" style="6" customWidth="1"/>
    <col min="21" max="21" width="29.7109375" style="6" customWidth="1"/>
    <col min="22" max="16384" width="8.85546875" style="6"/>
  </cols>
  <sheetData>
    <row r="1" spans="2:21" ht="15.75" thickBot="1"/>
    <row r="2" spans="2:21" ht="21" customHeight="1" thickTop="1" thickBot="1">
      <c r="B2" s="11"/>
      <c r="C2" s="1"/>
      <c r="D2" s="1"/>
      <c r="E2" s="13"/>
      <c r="F2" s="1"/>
      <c r="G2" s="1"/>
      <c r="H2" s="1"/>
      <c r="I2" s="11"/>
      <c r="J2" s="1"/>
      <c r="K2" s="1"/>
      <c r="L2" s="1"/>
      <c r="M2" s="13"/>
      <c r="N2" s="1"/>
      <c r="O2" s="1"/>
      <c r="P2" s="11"/>
    </row>
    <row r="3" spans="2:21" ht="21" customHeight="1" thickTop="1" thickBot="1">
      <c r="B3" s="1"/>
      <c r="C3" s="12"/>
      <c r="D3" s="1"/>
      <c r="E3" s="1"/>
      <c r="F3" s="1"/>
      <c r="G3" s="14"/>
      <c r="H3" s="1"/>
      <c r="I3" s="1"/>
      <c r="J3" s="1"/>
      <c r="K3" s="14"/>
      <c r="L3" s="1"/>
      <c r="M3" s="1"/>
      <c r="N3" s="1"/>
      <c r="O3" s="12"/>
      <c r="P3" s="1"/>
    </row>
    <row r="4" spans="2:21" ht="21" customHeight="1" thickTop="1" thickBot="1">
      <c r="B4" s="1"/>
      <c r="C4" s="1"/>
      <c r="D4" s="12"/>
      <c r="E4" s="1"/>
      <c r="F4" s="1"/>
      <c r="G4" s="1"/>
      <c r="H4" s="13"/>
      <c r="I4" s="1"/>
      <c r="J4" s="13"/>
      <c r="K4" s="1"/>
      <c r="L4" s="1"/>
      <c r="M4" s="1"/>
      <c r="N4" s="12"/>
      <c r="O4" s="1"/>
      <c r="P4" s="1"/>
    </row>
    <row r="5" spans="2:21" ht="21" customHeight="1" thickTop="1" thickBot="1">
      <c r="B5" s="13"/>
      <c r="C5" s="1"/>
      <c r="D5" s="1"/>
      <c r="E5" s="12"/>
      <c r="F5" s="1"/>
      <c r="G5" s="1"/>
      <c r="H5" s="1"/>
      <c r="I5" s="13"/>
      <c r="J5" s="1"/>
      <c r="K5" s="1"/>
      <c r="L5" s="1"/>
      <c r="M5" s="12"/>
      <c r="N5" s="1"/>
      <c r="O5" s="1"/>
      <c r="P5" s="13"/>
    </row>
    <row r="6" spans="2:21" ht="21" customHeight="1" thickTop="1" thickBot="1">
      <c r="B6" s="1"/>
      <c r="C6" s="1"/>
      <c r="D6" s="1"/>
      <c r="E6" s="1"/>
      <c r="F6" s="12"/>
      <c r="G6" s="1"/>
      <c r="H6" s="1"/>
      <c r="I6" s="1"/>
      <c r="J6" s="1"/>
      <c r="K6" s="1"/>
      <c r="L6" s="12"/>
      <c r="M6" s="1"/>
      <c r="N6" s="1"/>
      <c r="O6" s="1"/>
      <c r="P6" s="1"/>
    </row>
    <row r="7" spans="2:21" ht="21" customHeight="1" thickTop="1" thickBot="1">
      <c r="B7" s="1"/>
      <c r="C7" s="14"/>
      <c r="D7" s="1"/>
      <c r="E7" s="1"/>
      <c r="F7" s="1"/>
      <c r="G7" s="14"/>
      <c r="H7" s="1"/>
      <c r="I7" s="1"/>
      <c r="J7" s="1"/>
      <c r="K7" s="14"/>
      <c r="L7" s="1"/>
      <c r="M7" s="1"/>
      <c r="N7" s="1"/>
      <c r="O7" s="14"/>
      <c r="P7" s="1"/>
    </row>
    <row r="8" spans="2:21" ht="21" customHeight="1" thickTop="1" thickBot="1">
      <c r="B8" s="1"/>
      <c r="C8" s="1"/>
      <c r="D8" s="13"/>
      <c r="E8" s="1"/>
      <c r="F8" s="1"/>
      <c r="G8" s="1"/>
      <c r="H8" s="13"/>
      <c r="I8" s="1"/>
      <c r="J8" s="13"/>
      <c r="K8" s="1"/>
      <c r="L8" s="1"/>
      <c r="M8" s="1"/>
      <c r="N8" s="13"/>
      <c r="O8" s="1"/>
      <c r="P8" s="1"/>
      <c r="Q8" s="7"/>
      <c r="R8" s="82"/>
      <c r="S8" s="82"/>
      <c r="T8" s="7"/>
      <c r="U8" s="7"/>
    </row>
    <row r="9" spans="2:21" ht="21" customHeight="1" thickTop="1" thickBot="1">
      <c r="B9" s="11"/>
      <c r="C9" s="1"/>
      <c r="D9" s="1"/>
      <c r="E9" s="13"/>
      <c r="F9" s="1"/>
      <c r="G9" s="1"/>
      <c r="H9" s="1"/>
      <c r="I9" s="12"/>
      <c r="J9" s="1"/>
      <c r="K9" s="1"/>
      <c r="L9" s="1"/>
      <c r="M9" s="13"/>
      <c r="N9" s="1"/>
      <c r="O9" s="1"/>
      <c r="P9" s="11"/>
      <c r="Q9" s="9"/>
      <c r="R9" s="7"/>
      <c r="S9" s="7"/>
      <c r="T9" s="7"/>
      <c r="U9" s="7"/>
    </row>
    <row r="10" spans="2:21" ht="21" customHeight="1" thickTop="1" thickBot="1">
      <c r="B10" s="1"/>
      <c r="C10" s="1"/>
      <c r="D10" s="13"/>
      <c r="E10" s="1"/>
      <c r="F10" s="1"/>
      <c r="G10" s="1"/>
      <c r="H10" s="13"/>
      <c r="I10" s="1"/>
      <c r="J10" s="13"/>
      <c r="K10" s="1"/>
      <c r="L10" s="1"/>
      <c r="M10" s="1"/>
      <c r="N10" s="13"/>
      <c r="O10" s="1"/>
      <c r="P10" s="1"/>
      <c r="Q10" s="9"/>
      <c r="R10" s="7"/>
      <c r="S10" s="7"/>
      <c r="T10" s="7"/>
      <c r="U10" s="7"/>
    </row>
    <row r="11" spans="2:21" ht="21" customHeight="1" thickTop="1" thickBot="1">
      <c r="B11" s="1"/>
      <c r="C11" s="14"/>
      <c r="D11" s="1"/>
      <c r="E11" s="1"/>
      <c r="F11" s="1"/>
      <c r="G11" s="14"/>
      <c r="H11" s="1"/>
      <c r="I11" s="1"/>
      <c r="J11" s="1"/>
      <c r="K11" s="14"/>
      <c r="L11" s="1"/>
      <c r="M11" s="1"/>
      <c r="N11" s="1"/>
      <c r="O11" s="14"/>
      <c r="P11" s="1"/>
      <c r="Q11" s="9"/>
      <c r="R11" s="7"/>
      <c r="S11" s="7"/>
      <c r="T11" s="7"/>
      <c r="U11" s="7"/>
    </row>
    <row r="12" spans="2:21" ht="21" customHeight="1" thickTop="1" thickBot="1">
      <c r="B12" s="1"/>
      <c r="C12" s="1"/>
      <c r="D12" s="1"/>
      <c r="E12" s="1"/>
      <c r="F12" s="12"/>
      <c r="G12" s="1"/>
      <c r="H12" s="1"/>
      <c r="I12" s="1"/>
      <c r="J12" s="1"/>
      <c r="K12" s="1"/>
      <c r="L12" s="12"/>
      <c r="M12" s="1"/>
      <c r="N12" s="1"/>
      <c r="O12" s="1"/>
      <c r="P12" s="1"/>
      <c r="Q12" s="9"/>
      <c r="R12" s="7"/>
      <c r="S12" s="7"/>
      <c r="T12" s="7"/>
      <c r="U12" s="7"/>
    </row>
    <row r="13" spans="2:21" ht="21" customHeight="1" thickTop="1" thickBot="1">
      <c r="B13" s="13"/>
      <c r="C13" s="1"/>
      <c r="D13" s="1"/>
      <c r="E13" s="12"/>
      <c r="F13" s="1"/>
      <c r="G13" s="1"/>
      <c r="H13" s="1"/>
      <c r="I13" s="13"/>
      <c r="J13" s="1"/>
      <c r="K13" s="1"/>
      <c r="L13" s="1"/>
      <c r="M13" s="12"/>
      <c r="N13" s="1"/>
      <c r="O13" s="1"/>
      <c r="P13" s="13"/>
      <c r="Q13" s="9"/>
      <c r="R13" s="7"/>
      <c r="S13" s="7"/>
      <c r="T13" s="7"/>
      <c r="U13" s="7"/>
    </row>
    <row r="14" spans="2:21" ht="21" customHeight="1" thickTop="1" thickBot="1">
      <c r="B14" s="1"/>
      <c r="C14" s="1"/>
      <c r="D14" s="12"/>
      <c r="E14" s="1"/>
      <c r="F14" s="1"/>
      <c r="G14" s="1"/>
      <c r="H14" s="13"/>
      <c r="I14" s="1"/>
      <c r="J14" s="13"/>
      <c r="K14" s="1"/>
      <c r="L14" s="1"/>
      <c r="M14" s="1"/>
      <c r="N14" s="12"/>
      <c r="O14" s="1"/>
      <c r="P14" s="1"/>
      <c r="Q14" s="9"/>
      <c r="R14" s="7"/>
      <c r="S14" s="7"/>
      <c r="T14" s="7"/>
      <c r="U14" s="7"/>
    </row>
    <row r="15" spans="2:21" ht="21" customHeight="1" thickTop="1" thickBot="1">
      <c r="B15" s="1"/>
      <c r="C15" s="12"/>
      <c r="D15" s="1"/>
      <c r="E15" s="1"/>
      <c r="F15" s="1"/>
      <c r="G15" s="14"/>
      <c r="H15" s="1"/>
      <c r="I15" s="1"/>
      <c r="J15" s="1"/>
      <c r="K15" s="14"/>
      <c r="L15" s="1"/>
      <c r="M15" s="1"/>
      <c r="N15" s="1"/>
      <c r="O15" s="12"/>
      <c r="P15" s="1"/>
      <c r="Q15" s="9"/>
      <c r="R15" s="7"/>
      <c r="S15" s="7"/>
      <c r="T15" s="7"/>
      <c r="U15" s="7"/>
    </row>
    <row r="16" spans="2:21" ht="21" customHeight="1" thickTop="1" thickBot="1">
      <c r="B16" s="11"/>
      <c r="C16" s="1"/>
      <c r="D16" s="1"/>
      <c r="E16" s="13"/>
      <c r="F16" s="1"/>
      <c r="G16" s="1"/>
      <c r="H16" s="1"/>
      <c r="I16" s="11"/>
      <c r="J16" s="1"/>
      <c r="K16" s="1"/>
      <c r="L16" s="1"/>
      <c r="M16" s="13"/>
      <c r="N16" s="1"/>
      <c r="O16" s="1"/>
      <c r="P16" s="11"/>
      <c r="Q16" s="9"/>
      <c r="R16" s="7"/>
      <c r="S16" s="7"/>
      <c r="T16" s="7"/>
      <c r="U16" s="7"/>
    </row>
    <row r="17" spans="7:21" ht="15.75" thickTop="1">
      <c r="G17" s="8"/>
      <c r="H17" s="7"/>
      <c r="I17" s="7"/>
      <c r="J17" s="7"/>
      <c r="K17" s="7"/>
      <c r="L17" s="7"/>
      <c r="M17" s="7"/>
      <c r="N17" s="9"/>
      <c r="O17" s="7"/>
      <c r="P17" s="9"/>
      <c r="Q17" s="9"/>
      <c r="R17" s="7"/>
      <c r="S17" s="7"/>
      <c r="T17" s="7"/>
      <c r="U17" s="7"/>
    </row>
    <row r="18" spans="7:21">
      <c r="G18" s="8"/>
      <c r="H18" s="7"/>
      <c r="I18" s="7"/>
      <c r="J18" s="7"/>
      <c r="K18" s="7"/>
      <c r="L18" s="7"/>
      <c r="M18" s="7"/>
      <c r="N18" s="9"/>
      <c r="O18" s="7"/>
      <c r="P18" s="9"/>
      <c r="Q18" s="9"/>
      <c r="R18" s="7"/>
      <c r="S18" s="7"/>
      <c r="T18" s="7"/>
      <c r="U18" s="7"/>
    </row>
    <row r="19" spans="7:21">
      <c r="G19" s="8"/>
      <c r="H19" s="7"/>
      <c r="I19" s="7"/>
      <c r="J19" s="7"/>
      <c r="K19" s="7"/>
      <c r="L19" s="7"/>
      <c r="M19" s="7"/>
      <c r="N19" s="9"/>
      <c r="O19" s="7"/>
      <c r="P19" s="9"/>
      <c r="Q19" s="9"/>
      <c r="R19" s="7"/>
      <c r="S19" s="7"/>
      <c r="T19" s="7"/>
      <c r="U19" s="7"/>
    </row>
    <row r="20" spans="7:21">
      <c r="G20" s="8"/>
      <c r="H20" s="7"/>
      <c r="I20" s="7"/>
      <c r="J20" s="7"/>
      <c r="K20" s="7"/>
      <c r="L20" s="7"/>
      <c r="M20" s="7"/>
      <c r="N20" s="9"/>
      <c r="O20" s="7"/>
      <c r="P20" s="9"/>
      <c r="Q20" s="9"/>
      <c r="R20" s="7"/>
      <c r="S20" s="7"/>
      <c r="T20" s="7"/>
      <c r="U20" s="7"/>
    </row>
    <row r="21" spans="7:21">
      <c r="G21" s="8"/>
      <c r="H21" s="7"/>
      <c r="I21" s="7"/>
      <c r="J21" s="7"/>
      <c r="K21" s="7"/>
      <c r="L21" s="7"/>
      <c r="M21" s="7"/>
      <c r="N21" s="9"/>
      <c r="O21" s="7"/>
      <c r="P21" s="9"/>
      <c r="Q21" s="9"/>
      <c r="R21" s="7"/>
      <c r="S21" s="7"/>
      <c r="T21" s="7"/>
      <c r="U21" s="7"/>
    </row>
    <row r="22" spans="7:21">
      <c r="G22" s="8"/>
      <c r="H22" s="7"/>
      <c r="I22" s="7"/>
      <c r="J22" s="7"/>
      <c r="K22" s="7"/>
      <c r="L22" s="7"/>
      <c r="M22" s="7"/>
      <c r="N22" s="9"/>
      <c r="O22" s="7"/>
      <c r="P22" s="9"/>
      <c r="Q22" s="9"/>
      <c r="R22" s="7"/>
      <c r="S22" s="7"/>
      <c r="T22" s="7"/>
      <c r="U22" s="7"/>
    </row>
    <row r="23" spans="7:21">
      <c r="G23" s="8"/>
      <c r="H23" s="7"/>
      <c r="I23" s="7"/>
      <c r="J23" s="7"/>
      <c r="K23" s="7"/>
      <c r="L23" s="7"/>
      <c r="M23" s="7"/>
      <c r="N23" s="9"/>
      <c r="O23" s="7"/>
      <c r="P23" s="9"/>
      <c r="Q23" s="9"/>
      <c r="R23" s="7"/>
      <c r="S23" s="7"/>
      <c r="T23" s="7"/>
      <c r="U23" s="7"/>
    </row>
    <row r="24" spans="7:21">
      <c r="G24" s="8"/>
      <c r="H24" s="7"/>
      <c r="I24" s="7"/>
      <c r="J24" s="7"/>
      <c r="K24" s="7"/>
      <c r="L24" s="7"/>
      <c r="M24" s="7"/>
      <c r="N24" s="9"/>
      <c r="O24" s="7"/>
      <c r="P24" s="9"/>
      <c r="Q24" s="9"/>
      <c r="R24" s="7"/>
      <c r="S24" s="7"/>
      <c r="T24" s="7"/>
      <c r="U24" s="7"/>
    </row>
  </sheetData>
  <mergeCells count="1">
    <mergeCell ref="R8:S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226"/>
  <sheetViews>
    <sheetView topLeftCell="A203" workbookViewId="0">
      <selection sqref="A1:A226"/>
    </sheetView>
  </sheetViews>
  <sheetFormatPr defaultColWidth="8.85546875" defaultRowHeight="12.75"/>
  <cols>
    <col min="1" max="1" width="13.28515625" style="10" customWidth="1"/>
    <col min="2" max="16384" width="8.85546875" style="10"/>
  </cols>
  <sheetData>
    <row r="1" spans="1:1" ht="15">
      <c r="A1" s="19" t="s">
        <v>322</v>
      </c>
    </row>
    <row r="2" spans="1:1" ht="15">
      <c r="A2" s="16" t="s">
        <v>0</v>
      </c>
    </row>
    <row r="3" spans="1:1" ht="15">
      <c r="A3" s="16" t="s">
        <v>1</v>
      </c>
    </row>
    <row r="4" spans="1:1" ht="15">
      <c r="A4" s="16" t="s">
        <v>2</v>
      </c>
    </row>
    <row r="5" spans="1:1" ht="15">
      <c r="A5" s="16" t="s">
        <v>3</v>
      </c>
    </row>
    <row r="6" spans="1:1" ht="15">
      <c r="A6" s="16" t="s">
        <v>143</v>
      </c>
    </row>
    <row r="7" spans="1:1" ht="15">
      <c r="A7" s="16" t="s">
        <v>144</v>
      </c>
    </row>
    <row r="8" spans="1:1" ht="15">
      <c r="A8" s="16" t="s">
        <v>145</v>
      </c>
    </row>
    <row r="9" spans="1:1" ht="15">
      <c r="A9" s="16" t="s">
        <v>146</v>
      </c>
    </row>
    <row r="10" spans="1:1" ht="15">
      <c r="A10" s="16" t="s">
        <v>147</v>
      </c>
    </row>
    <row r="11" spans="1:1" ht="15">
      <c r="A11" s="16" t="s">
        <v>148</v>
      </c>
    </row>
    <row r="12" spans="1:1" ht="15">
      <c r="A12" s="16" t="s">
        <v>149</v>
      </c>
    </row>
    <row r="13" spans="1:1" ht="15">
      <c r="A13" s="16" t="s">
        <v>150</v>
      </c>
    </row>
    <row r="14" spans="1:1" ht="15">
      <c r="A14" s="16" t="s">
        <v>151</v>
      </c>
    </row>
    <row r="15" spans="1:1" ht="15">
      <c r="A15" s="16" t="s">
        <v>152</v>
      </c>
    </row>
    <row r="16" spans="1:1" ht="15">
      <c r="A16" s="16" t="s">
        <v>153</v>
      </c>
    </row>
    <row r="17" spans="1:1" ht="15">
      <c r="A17" s="16" t="s">
        <v>4</v>
      </c>
    </row>
    <row r="18" spans="1:1" ht="15">
      <c r="A18" s="16" t="s">
        <v>5</v>
      </c>
    </row>
    <row r="19" spans="1:1" ht="15">
      <c r="A19" s="16" t="s">
        <v>6</v>
      </c>
    </row>
    <row r="20" spans="1:1" ht="15">
      <c r="A20" s="16" t="s">
        <v>7</v>
      </c>
    </row>
    <row r="21" spans="1:1" ht="15">
      <c r="A21" s="16" t="s">
        <v>154</v>
      </c>
    </row>
    <row r="22" spans="1:1" ht="15">
      <c r="A22" s="16" t="s">
        <v>155</v>
      </c>
    </row>
    <row r="23" spans="1:1" ht="15">
      <c r="A23" s="16" t="s">
        <v>156</v>
      </c>
    </row>
    <row r="24" spans="1:1" ht="15">
      <c r="A24" s="16" t="s">
        <v>157</v>
      </c>
    </row>
    <row r="25" spans="1:1" ht="15">
      <c r="A25" s="16" t="s">
        <v>158</v>
      </c>
    </row>
    <row r="26" spans="1:1" ht="15">
      <c r="A26" s="16" t="s">
        <v>159</v>
      </c>
    </row>
    <row r="27" spans="1:1" ht="15">
      <c r="A27" s="16" t="s">
        <v>160</v>
      </c>
    </row>
    <row r="28" spans="1:1" ht="15">
      <c r="A28" s="16" t="s">
        <v>161</v>
      </c>
    </row>
    <row r="29" spans="1:1" ht="15">
      <c r="A29" s="16" t="s">
        <v>162</v>
      </c>
    </row>
    <row r="30" spans="1:1" ht="15">
      <c r="A30" s="16" t="s">
        <v>163</v>
      </c>
    </row>
    <row r="31" spans="1:1" ht="15">
      <c r="A31" s="16" t="s">
        <v>164</v>
      </c>
    </row>
    <row r="32" spans="1:1" ht="15">
      <c r="A32" s="16" t="s">
        <v>8</v>
      </c>
    </row>
    <row r="33" spans="1:1" ht="15">
      <c r="A33" s="16" t="s">
        <v>9</v>
      </c>
    </row>
    <row r="34" spans="1:1" ht="15">
      <c r="A34" s="16" t="s">
        <v>10</v>
      </c>
    </row>
    <row r="35" spans="1:1" ht="15">
      <c r="A35" s="16" t="s">
        <v>11</v>
      </c>
    </row>
    <row r="36" spans="1:1" ht="15">
      <c r="A36" s="16" t="s">
        <v>165</v>
      </c>
    </row>
    <row r="37" spans="1:1" ht="15">
      <c r="A37" s="16" t="s">
        <v>166</v>
      </c>
    </row>
    <row r="38" spans="1:1" ht="15">
      <c r="A38" s="16" t="s">
        <v>167</v>
      </c>
    </row>
    <row r="39" spans="1:1" ht="15">
      <c r="A39" s="16" t="s">
        <v>168</v>
      </c>
    </row>
    <row r="40" spans="1:1" ht="15">
      <c r="A40" s="16" t="s">
        <v>169</v>
      </c>
    </row>
    <row r="41" spans="1:1" ht="15">
      <c r="A41" s="16" t="s">
        <v>170</v>
      </c>
    </row>
    <row r="42" spans="1:1" ht="15">
      <c r="A42" s="16" t="s">
        <v>171</v>
      </c>
    </row>
    <row r="43" spans="1:1" ht="15">
      <c r="A43" s="16" t="s">
        <v>172</v>
      </c>
    </row>
    <row r="44" spans="1:1" ht="15">
      <c r="A44" s="16" t="s">
        <v>173</v>
      </c>
    </row>
    <row r="45" spans="1:1" ht="15">
      <c r="A45" s="16" t="s">
        <v>174</v>
      </c>
    </row>
    <row r="46" spans="1:1" ht="15">
      <c r="A46" s="16" t="s">
        <v>175</v>
      </c>
    </row>
    <row r="47" spans="1:1" ht="15">
      <c r="A47" s="16" t="s">
        <v>12</v>
      </c>
    </row>
    <row r="48" spans="1:1" ht="15">
      <c r="A48" s="16" t="s">
        <v>13</v>
      </c>
    </row>
    <row r="49" spans="1:1" ht="15">
      <c r="A49" s="16" t="s">
        <v>14</v>
      </c>
    </row>
    <row r="50" spans="1:1" ht="15">
      <c r="A50" s="16" t="s">
        <v>15</v>
      </c>
    </row>
    <row r="51" spans="1:1" ht="15">
      <c r="A51" s="16" t="s">
        <v>65</v>
      </c>
    </row>
    <row r="52" spans="1:1" ht="15">
      <c r="A52" s="16" t="s">
        <v>66</v>
      </c>
    </row>
    <row r="53" spans="1:1" ht="15">
      <c r="A53" s="16" t="s">
        <v>67</v>
      </c>
    </row>
    <row r="54" spans="1:1" ht="15">
      <c r="A54" s="16" t="s">
        <v>68</v>
      </c>
    </row>
    <row r="55" spans="1:1" ht="15">
      <c r="A55" s="16" t="s">
        <v>69</v>
      </c>
    </row>
    <row r="56" spans="1:1" ht="15">
      <c r="A56" s="16" t="s">
        <v>70</v>
      </c>
    </row>
    <row r="57" spans="1:1" ht="15">
      <c r="A57" s="16" t="s">
        <v>71</v>
      </c>
    </row>
    <row r="58" spans="1:1" ht="15">
      <c r="A58" s="16" t="s">
        <v>176</v>
      </c>
    </row>
    <row r="59" spans="1:1" ht="15">
      <c r="A59" s="16" t="s">
        <v>177</v>
      </c>
    </row>
    <row r="60" spans="1:1" ht="15">
      <c r="A60" s="16" t="s">
        <v>178</v>
      </c>
    </row>
    <row r="61" spans="1:1" ht="15">
      <c r="A61" s="16" t="s">
        <v>179</v>
      </c>
    </row>
    <row r="62" spans="1:1" ht="15">
      <c r="A62" s="16" t="s">
        <v>73</v>
      </c>
    </row>
    <row r="63" spans="1:1" ht="15">
      <c r="A63" s="16" t="s">
        <v>180</v>
      </c>
    </row>
    <row r="64" spans="1:1" ht="15">
      <c r="A64" s="16" t="s">
        <v>181</v>
      </c>
    </row>
    <row r="65" spans="1:1" ht="15">
      <c r="A65" s="16" t="s">
        <v>182</v>
      </c>
    </row>
    <row r="66" spans="1:1" ht="15">
      <c r="A66" s="16" t="s">
        <v>183</v>
      </c>
    </row>
    <row r="67" spans="1:1" ht="15">
      <c r="A67" s="16" t="s">
        <v>184</v>
      </c>
    </row>
    <row r="68" spans="1:1" ht="15">
      <c r="A68" s="16" t="s">
        <v>185</v>
      </c>
    </row>
    <row r="69" spans="1:1" ht="15">
      <c r="A69" s="16" t="s">
        <v>186</v>
      </c>
    </row>
    <row r="70" spans="1:1" ht="15">
      <c r="A70" s="16" t="s">
        <v>187</v>
      </c>
    </row>
    <row r="71" spans="1:1" ht="15">
      <c r="A71" s="16" t="s">
        <v>188</v>
      </c>
    </row>
    <row r="72" spans="1:1" ht="15">
      <c r="A72" s="16" t="s">
        <v>189</v>
      </c>
    </row>
    <row r="73" spans="1:1" ht="15">
      <c r="A73" s="16" t="s">
        <v>190</v>
      </c>
    </row>
    <row r="74" spans="1:1" ht="15">
      <c r="A74" s="16" t="s">
        <v>191</v>
      </c>
    </row>
    <row r="75" spans="1:1" ht="15">
      <c r="A75" s="16" t="s">
        <v>192</v>
      </c>
    </row>
    <row r="76" spans="1:1" ht="15">
      <c r="A76" s="16" t="s">
        <v>193</v>
      </c>
    </row>
    <row r="77" spans="1:1" ht="15">
      <c r="A77" s="16" t="s">
        <v>75</v>
      </c>
    </row>
    <row r="78" spans="1:1" ht="15">
      <c r="A78" s="16" t="s">
        <v>76</v>
      </c>
    </row>
    <row r="79" spans="1:1" ht="15">
      <c r="A79" s="16" t="s">
        <v>194</v>
      </c>
    </row>
    <row r="80" spans="1:1" ht="15">
      <c r="A80" s="16" t="s">
        <v>195</v>
      </c>
    </row>
    <row r="81" spans="1:1" ht="15">
      <c r="A81" s="16" t="s">
        <v>196</v>
      </c>
    </row>
    <row r="82" spans="1:1" ht="15">
      <c r="A82" s="16" t="s">
        <v>197</v>
      </c>
    </row>
    <row r="83" spans="1:1" ht="15">
      <c r="A83" s="16" t="s">
        <v>198</v>
      </c>
    </row>
    <row r="84" spans="1:1" ht="15">
      <c r="A84" s="16" t="s">
        <v>199</v>
      </c>
    </row>
    <row r="85" spans="1:1" ht="15">
      <c r="A85" s="16" t="s">
        <v>200</v>
      </c>
    </row>
    <row r="86" spans="1:1" ht="15">
      <c r="A86" s="16" t="s">
        <v>201</v>
      </c>
    </row>
    <row r="87" spans="1:1" ht="15">
      <c r="A87" s="16" t="s">
        <v>202</v>
      </c>
    </row>
    <row r="88" spans="1:1" ht="15">
      <c r="A88" s="16" t="s">
        <v>203</v>
      </c>
    </row>
    <row r="89" spans="1:1" ht="15">
      <c r="A89" s="16" t="s">
        <v>204</v>
      </c>
    </row>
    <row r="90" spans="1:1" ht="15">
      <c r="A90" s="16" t="s">
        <v>205</v>
      </c>
    </row>
    <row r="91" spans="1:1" ht="15">
      <c r="A91" s="16" t="s">
        <v>206</v>
      </c>
    </row>
    <row r="92" spans="1:1" ht="15">
      <c r="A92" s="16" t="s">
        <v>78</v>
      </c>
    </row>
    <row r="93" spans="1:1" ht="15">
      <c r="A93" s="16" t="s">
        <v>207</v>
      </c>
    </row>
    <row r="94" spans="1:1" ht="15">
      <c r="A94" s="16" t="s">
        <v>208</v>
      </c>
    </row>
    <row r="95" spans="1:1" ht="15">
      <c r="A95" s="16" t="s">
        <v>209</v>
      </c>
    </row>
    <row r="96" spans="1:1" ht="15">
      <c r="A96" s="16" t="s">
        <v>210</v>
      </c>
    </row>
    <row r="97" spans="1:1" ht="15">
      <c r="A97" s="16" t="s">
        <v>211</v>
      </c>
    </row>
    <row r="98" spans="1:1" ht="15">
      <c r="A98" s="16" t="s">
        <v>212</v>
      </c>
    </row>
    <row r="99" spans="1:1" ht="15">
      <c r="A99" s="16" t="s">
        <v>213</v>
      </c>
    </row>
    <row r="100" spans="1:1" ht="15">
      <c r="A100" s="16" t="s">
        <v>214</v>
      </c>
    </row>
    <row r="101" spans="1:1" ht="15">
      <c r="A101" s="16" t="s">
        <v>215</v>
      </c>
    </row>
    <row r="102" spans="1:1" ht="15">
      <c r="A102" s="16" t="s">
        <v>216</v>
      </c>
    </row>
    <row r="103" spans="1:1" ht="15">
      <c r="A103" s="16" t="s">
        <v>217</v>
      </c>
    </row>
    <row r="104" spans="1:1" ht="15">
      <c r="A104" s="16" t="s">
        <v>218</v>
      </c>
    </row>
    <row r="105" spans="1:1" ht="15">
      <c r="A105" s="16" t="s">
        <v>219</v>
      </c>
    </row>
    <row r="106" spans="1:1" ht="15">
      <c r="A106" s="16" t="s">
        <v>220</v>
      </c>
    </row>
    <row r="107" spans="1:1" ht="15">
      <c r="A107" s="16" t="s">
        <v>80</v>
      </c>
    </row>
    <row r="108" spans="1:1" ht="15">
      <c r="A108" s="16" t="s">
        <v>81</v>
      </c>
    </row>
    <row r="109" spans="1:1" ht="15">
      <c r="A109" s="16" t="s">
        <v>82</v>
      </c>
    </row>
    <row r="110" spans="1:1" ht="15">
      <c r="A110" s="16" t="s">
        <v>83</v>
      </c>
    </row>
    <row r="111" spans="1:1" ht="15">
      <c r="A111" s="16" t="s">
        <v>84</v>
      </c>
    </row>
    <row r="112" spans="1:1" ht="15">
      <c r="A112" s="16" t="s">
        <v>85</v>
      </c>
    </row>
    <row r="113" spans="1:1" ht="15">
      <c r="A113" s="16" t="s">
        <v>86</v>
      </c>
    </row>
    <row r="114" spans="1:1" ht="15">
      <c r="A114" s="16" t="s">
        <v>87</v>
      </c>
    </row>
    <row r="115" spans="1:1" ht="15">
      <c r="A115" s="16" t="s">
        <v>221</v>
      </c>
    </row>
    <row r="116" spans="1:1" ht="15">
      <c r="A116" s="16" t="s">
        <v>222</v>
      </c>
    </row>
    <row r="117" spans="1:1" ht="15">
      <c r="A117" s="16" t="s">
        <v>223</v>
      </c>
    </row>
    <row r="118" spans="1:1" ht="15">
      <c r="A118" s="16" t="s">
        <v>224</v>
      </c>
    </row>
    <row r="119" spans="1:1" ht="15">
      <c r="A119" s="16" t="s">
        <v>225</v>
      </c>
    </row>
    <row r="120" spans="1:1" ht="15">
      <c r="A120" s="16" t="s">
        <v>226</v>
      </c>
    </row>
    <row r="121" spans="1:1" ht="15">
      <c r="A121" s="16" t="s">
        <v>227</v>
      </c>
    </row>
    <row r="122" spans="1:1" ht="15">
      <c r="A122" s="16" t="s">
        <v>228</v>
      </c>
    </row>
    <row r="123" spans="1:1" ht="15">
      <c r="A123" s="16" t="s">
        <v>229</v>
      </c>
    </row>
    <row r="124" spans="1:1" ht="15">
      <c r="A124" s="16" t="s">
        <v>230</v>
      </c>
    </row>
    <row r="125" spans="1:1" ht="15">
      <c r="A125" s="16" t="s">
        <v>231</v>
      </c>
    </row>
    <row r="126" spans="1:1" ht="15">
      <c r="A126" s="16" t="s">
        <v>232</v>
      </c>
    </row>
    <row r="127" spans="1:1" ht="15">
      <c r="A127" s="16" t="s">
        <v>233</v>
      </c>
    </row>
    <row r="128" spans="1:1" ht="15">
      <c r="A128" s="16" t="s">
        <v>234</v>
      </c>
    </row>
    <row r="129" spans="1:1" ht="15">
      <c r="A129" s="16" t="s">
        <v>235</v>
      </c>
    </row>
    <row r="130" spans="1:1" ht="15">
      <c r="A130" s="16" t="s">
        <v>236</v>
      </c>
    </row>
    <row r="131" spans="1:1" ht="15">
      <c r="A131" s="16" t="s">
        <v>237</v>
      </c>
    </row>
    <row r="132" spans="1:1" ht="15">
      <c r="A132" s="16" t="s">
        <v>238</v>
      </c>
    </row>
    <row r="133" spans="1:1" ht="15">
      <c r="A133" s="16" t="s">
        <v>239</v>
      </c>
    </row>
    <row r="134" spans="1:1" ht="15">
      <c r="A134" s="16" t="s">
        <v>240</v>
      </c>
    </row>
    <row r="135" spans="1:1" ht="15">
      <c r="A135" s="16" t="s">
        <v>241</v>
      </c>
    </row>
    <row r="136" spans="1:1" ht="15">
      <c r="A136" s="16" t="s">
        <v>242</v>
      </c>
    </row>
    <row r="137" spans="1:1" ht="15">
      <c r="A137" s="16" t="s">
        <v>243</v>
      </c>
    </row>
    <row r="138" spans="1:1" ht="15">
      <c r="A138" s="16" t="s">
        <v>244</v>
      </c>
    </row>
    <row r="139" spans="1:1" ht="15">
      <c r="A139" s="16" t="s">
        <v>245</v>
      </c>
    </row>
    <row r="140" spans="1:1" ht="15">
      <c r="A140" s="16" t="s">
        <v>246</v>
      </c>
    </row>
    <row r="141" spans="1:1" ht="15">
      <c r="A141" s="16" t="s">
        <v>247</v>
      </c>
    </row>
    <row r="142" spans="1:1" ht="15">
      <c r="A142" s="16" t="s">
        <v>248</v>
      </c>
    </row>
    <row r="143" spans="1:1" ht="15">
      <c r="A143" s="16" t="s">
        <v>249</v>
      </c>
    </row>
    <row r="144" spans="1:1" ht="15">
      <c r="A144" s="16" t="s">
        <v>250</v>
      </c>
    </row>
    <row r="145" spans="1:1" ht="15">
      <c r="A145" s="16" t="s">
        <v>251</v>
      </c>
    </row>
    <row r="146" spans="1:1" ht="15">
      <c r="A146" s="16" t="s">
        <v>252</v>
      </c>
    </row>
    <row r="147" spans="1:1" ht="15">
      <c r="A147" s="16" t="s">
        <v>253</v>
      </c>
    </row>
    <row r="148" spans="1:1" ht="15">
      <c r="A148" s="16" t="s">
        <v>254</v>
      </c>
    </row>
    <row r="149" spans="1:1" ht="15">
      <c r="A149" s="16" t="s">
        <v>255</v>
      </c>
    </row>
    <row r="150" spans="1:1" ht="15">
      <c r="A150" s="16" t="s">
        <v>256</v>
      </c>
    </row>
    <row r="151" spans="1:1" ht="15">
      <c r="A151" s="16" t="s">
        <v>257</v>
      </c>
    </row>
    <row r="152" spans="1:1" ht="15">
      <c r="A152" s="16" t="s">
        <v>91</v>
      </c>
    </row>
    <row r="153" spans="1:1" ht="15">
      <c r="A153" s="16" t="s">
        <v>92</v>
      </c>
    </row>
    <row r="154" spans="1:1" ht="15">
      <c r="A154" s="16" t="s">
        <v>93</v>
      </c>
    </row>
    <row r="155" spans="1:1" ht="15">
      <c r="A155" s="16" t="s">
        <v>258</v>
      </c>
    </row>
    <row r="156" spans="1:1" ht="15">
      <c r="A156" s="16" t="s">
        <v>259</v>
      </c>
    </row>
    <row r="157" spans="1:1" ht="15">
      <c r="A157" s="16" t="s">
        <v>260</v>
      </c>
    </row>
    <row r="158" spans="1:1" ht="15">
      <c r="A158" s="16" t="s">
        <v>261</v>
      </c>
    </row>
    <row r="159" spans="1:1" ht="15">
      <c r="A159" s="16" t="s">
        <v>262</v>
      </c>
    </row>
    <row r="160" spans="1:1" ht="15">
      <c r="A160" s="16" t="s">
        <v>263</v>
      </c>
    </row>
    <row r="161" spans="1:1" ht="15">
      <c r="A161" s="16" t="s">
        <v>264</v>
      </c>
    </row>
    <row r="162" spans="1:1" ht="15">
      <c r="A162" s="16" t="s">
        <v>265</v>
      </c>
    </row>
    <row r="163" spans="1:1" ht="15">
      <c r="A163" s="16" t="s">
        <v>266</v>
      </c>
    </row>
    <row r="164" spans="1:1" ht="15">
      <c r="A164" s="16" t="s">
        <v>267</v>
      </c>
    </row>
    <row r="165" spans="1:1" ht="15">
      <c r="A165" s="16" t="s">
        <v>268</v>
      </c>
    </row>
    <row r="166" spans="1:1" ht="15">
      <c r="A166" s="16" t="s">
        <v>269</v>
      </c>
    </row>
    <row r="167" spans="1:1" ht="15">
      <c r="A167" s="16" t="s">
        <v>95</v>
      </c>
    </row>
    <row r="168" spans="1:1" ht="15">
      <c r="A168" s="16" t="s">
        <v>270</v>
      </c>
    </row>
    <row r="169" spans="1:1" ht="15">
      <c r="A169" s="16" t="s">
        <v>271</v>
      </c>
    </row>
    <row r="170" spans="1:1" ht="15">
      <c r="A170" s="16" t="s">
        <v>272</v>
      </c>
    </row>
    <row r="171" spans="1:1" ht="15">
      <c r="A171" s="16" t="s">
        <v>273</v>
      </c>
    </row>
    <row r="172" spans="1:1" ht="15">
      <c r="A172" s="16" t="s">
        <v>274</v>
      </c>
    </row>
    <row r="173" spans="1:1" ht="15">
      <c r="A173" s="16" t="s">
        <v>275</v>
      </c>
    </row>
    <row r="174" spans="1:1" ht="15">
      <c r="A174" s="16" t="s">
        <v>276</v>
      </c>
    </row>
    <row r="175" spans="1:1" ht="15">
      <c r="A175" s="16" t="s">
        <v>277</v>
      </c>
    </row>
    <row r="176" spans="1:1" ht="15">
      <c r="A176" s="16" t="s">
        <v>278</v>
      </c>
    </row>
    <row r="177" spans="1:1" ht="15">
      <c r="A177" s="16" t="s">
        <v>279</v>
      </c>
    </row>
    <row r="178" spans="1:1" ht="15">
      <c r="A178" s="16" t="s">
        <v>280</v>
      </c>
    </row>
    <row r="179" spans="1:1" ht="15">
      <c r="A179" s="16" t="s">
        <v>281</v>
      </c>
    </row>
    <row r="180" spans="1:1" ht="15">
      <c r="A180" s="16" t="s">
        <v>282</v>
      </c>
    </row>
    <row r="181" spans="1:1" ht="15">
      <c r="A181" s="16" t="s">
        <v>283</v>
      </c>
    </row>
    <row r="182" spans="1:1" ht="15">
      <c r="A182" s="16" t="s">
        <v>97</v>
      </c>
    </row>
    <row r="183" spans="1:1" ht="15">
      <c r="A183" s="16" t="s">
        <v>98</v>
      </c>
    </row>
    <row r="184" spans="1:1" ht="15">
      <c r="A184" s="16" t="s">
        <v>99</v>
      </c>
    </row>
    <row r="185" spans="1:1" ht="15">
      <c r="A185" s="16" t="s">
        <v>100</v>
      </c>
    </row>
    <row r="186" spans="1:1" ht="15">
      <c r="A186" s="16" t="s">
        <v>101</v>
      </c>
    </row>
    <row r="187" spans="1:1" ht="15">
      <c r="A187" s="16" t="s">
        <v>284</v>
      </c>
    </row>
    <row r="188" spans="1:1" ht="15">
      <c r="A188" s="16" t="s">
        <v>285</v>
      </c>
    </row>
    <row r="189" spans="1:1" ht="15">
      <c r="A189" s="16" t="s">
        <v>286</v>
      </c>
    </row>
    <row r="190" spans="1:1" ht="15">
      <c r="A190" s="16" t="s">
        <v>287</v>
      </c>
    </row>
    <row r="191" spans="1:1" ht="15">
      <c r="A191" s="16" t="s">
        <v>288</v>
      </c>
    </row>
    <row r="192" spans="1:1" ht="15">
      <c r="A192" s="16" t="s">
        <v>289</v>
      </c>
    </row>
    <row r="193" spans="1:1" ht="15">
      <c r="A193" s="16" t="s">
        <v>290</v>
      </c>
    </row>
    <row r="194" spans="1:1" ht="15">
      <c r="A194" s="16" t="s">
        <v>291</v>
      </c>
    </row>
    <row r="195" spans="1:1" ht="15">
      <c r="A195" s="16" t="s">
        <v>292</v>
      </c>
    </row>
    <row r="196" spans="1:1" ht="15">
      <c r="A196" s="16" t="s">
        <v>293</v>
      </c>
    </row>
    <row r="197" spans="1:1" ht="15">
      <c r="A197" s="16" t="s">
        <v>103</v>
      </c>
    </row>
    <row r="198" spans="1:1" ht="15">
      <c r="A198" s="16" t="s">
        <v>104</v>
      </c>
    </row>
    <row r="199" spans="1:1" ht="15">
      <c r="A199" s="16" t="s">
        <v>105</v>
      </c>
    </row>
    <row r="200" spans="1:1" ht="15">
      <c r="A200" s="16" t="s">
        <v>106</v>
      </c>
    </row>
    <row r="201" spans="1:1" ht="15">
      <c r="A201" s="16" t="s">
        <v>107</v>
      </c>
    </row>
    <row r="202" spans="1:1" ht="15">
      <c r="A202" s="16" t="s">
        <v>108</v>
      </c>
    </row>
    <row r="203" spans="1:1" ht="15">
      <c r="A203" s="16" t="s">
        <v>109</v>
      </c>
    </row>
    <row r="204" spans="1:1" ht="15">
      <c r="A204" s="16" t="s">
        <v>294</v>
      </c>
    </row>
    <row r="205" spans="1:1" ht="15">
      <c r="A205" s="16" t="s">
        <v>295</v>
      </c>
    </row>
    <row r="206" spans="1:1" ht="15">
      <c r="A206" s="16" t="s">
        <v>296</v>
      </c>
    </row>
    <row r="207" spans="1:1" ht="15">
      <c r="A207" s="16" t="s">
        <v>297</v>
      </c>
    </row>
    <row r="208" spans="1:1" ht="15">
      <c r="A208" s="16" t="s">
        <v>298</v>
      </c>
    </row>
    <row r="209" spans="1:1" ht="15">
      <c r="A209" s="16" t="s">
        <v>299</v>
      </c>
    </row>
    <row r="210" spans="1:1" ht="15">
      <c r="A210" s="16" t="s">
        <v>300</v>
      </c>
    </row>
    <row r="211" spans="1:1" ht="15">
      <c r="A211" s="16" t="s">
        <v>301</v>
      </c>
    </row>
    <row r="212" spans="1:1" ht="15">
      <c r="A212" s="16" t="s">
        <v>111</v>
      </c>
    </row>
    <row r="213" spans="1:1" ht="15">
      <c r="A213" s="16" t="s">
        <v>302</v>
      </c>
    </row>
    <row r="214" spans="1:1" ht="15">
      <c r="A214" s="16" t="s">
        <v>303</v>
      </c>
    </row>
    <row r="215" spans="1:1" ht="15">
      <c r="A215" s="16" t="s">
        <v>304</v>
      </c>
    </row>
    <row r="216" spans="1:1" ht="15">
      <c r="A216" s="16" t="s">
        <v>305</v>
      </c>
    </row>
    <row r="217" spans="1:1" ht="15">
      <c r="A217" s="16" t="s">
        <v>306</v>
      </c>
    </row>
    <row r="218" spans="1:1" ht="15">
      <c r="A218" s="16" t="s">
        <v>307</v>
      </c>
    </row>
    <row r="219" spans="1:1" ht="15">
      <c r="A219" s="16" t="s">
        <v>308</v>
      </c>
    </row>
    <row r="220" spans="1:1" ht="15">
      <c r="A220" s="16" t="s">
        <v>309</v>
      </c>
    </row>
    <row r="221" spans="1:1" ht="15">
      <c r="A221" s="16" t="s">
        <v>310</v>
      </c>
    </row>
    <row r="222" spans="1:1" ht="15">
      <c r="A222" s="16" t="s">
        <v>311</v>
      </c>
    </row>
    <row r="223" spans="1:1" ht="15">
      <c r="A223" s="16" t="s">
        <v>312</v>
      </c>
    </row>
    <row r="224" spans="1:1" ht="15">
      <c r="A224" s="16" t="s">
        <v>313</v>
      </c>
    </row>
    <row r="225" spans="1:1" ht="15">
      <c r="A225" s="16" t="s">
        <v>314</v>
      </c>
    </row>
    <row r="226" spans="1:1" ht="15">
      <c r="A226" s="16" t="s">
        <v>315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C29"/>
  <sheetViews>
    <sheetView workbookViewId="0">
      <selection activeCell="Q18" sqref="Q18"/>
    </sheetView>
  </sheetViews>
  <sheetFormatPr defaultRowHeight="15"/>
  <cols>
    <col min="1" max="1" width="15.28515625" customWidth="1"/>
  </cols>
  <sheetData>
    <row r="1" spans="1:3">
      <c r="A1" s="3" t="s">
        <v>16</v>
      </c>
    </row>
    <row r="2" spans="1:3">
      <c r="A2" s="3" t="s">
        <v>44</v>
      </c>
      <c r="B2" s="5" t="s">
        <v>46</v>
      </c>
      <c r="C2" s="5" t="s">
        <v>45</v>
      </c>
    </row>
    <row r="3" spans="1:3">
      <c r="A3" t="s">
        <v>43</v>
      </c>
      <c r="B3" s="4">
        <v>2</v>
      </c>
      <c r="C3" s="4">
        <v>0</v>
      </c>
    </row>
    <row r="4" spans="1:3">
      <c r="A4" t="s">
        <v>17</v>
      </c>
      <c r="B4" s="4">
        <v>9</v>
      </c>
      <c r="C4" s="4">
        <v>1</v>
      </c>
    </row>
    <row r="5" spans="1:3">
      <c r="A5" t="s">
        <v>18</v>
      </c>
      <c r="B5" s="4">
        <v>2</v>
      </c>
      <c r="C5" s="4">
        <v>3</v>
      </c>
    </row>
    <row r="6" spans="1:3">
      <c r="A6" t="s">
        <v>19</v>
      </c>
      <c r="B6" s="4">
        <v>2</v>
      </c>
      <c r="C6" s="4">
        <v>3</v>
      </c>
    </row>
    <row r="7" spans="1:3">
      <c r="A7" t="s">
        <v>20</v>
      </c>
      <c r="B7" s="4">
        <v>4</v>
      </c>
      <c r="C7" s="4">
        <v>2</v>
      </c>
    </row>
    <row r="8" spans="1:3">
      <c r="A8" t="s">
        <v>21</v>
      </c>
      <c r="B8" s="4">
        <v>12</v>
      </c>
      <c r="C8" s="4">
        <v>1</v>
      </c>
    </row>
    <row r="9" spans="1:3">
      <c r="A9" t="s">
        <v>22</v>
      </c>
      <c r="B9" s="4">
        <v>2</v>
      </c>
      <c r="C9" s="4">
        <v>4</v>
      </c>
    </row>
    <row r="10" spans="1:3">
      <c r="A10" t="s">
        <v>23</v>
      </c>
      <c r="B10" s="4">
        <v>3</v>
      </c>
      <c r="C10" s="4">
        <v>2</v>
      </c>
    </row>
    <row r="11" spans="1:3">
      <c r="A11" t="s">
        <v>24</v>
      </c>
      <c r="B11" s="4">
        <v>2</v>
      </c>
      <c r="C11" s="4">
        <v>4</v>
      </c>
    </row>
    <row r="12" spans="1:3">
      <c r="A12" t="s">
        <v>25</v>
      </c>
      <c r="B12" s="4">
        <v>9</v>
      </c>
      <c r="C12" s="4">
        <v>1</v>
      </c>
    </row>
    <row r="13" spans="1:3">
      <c r="A13" t="s">
        <v>26</v>
      </c>
      <c r="B13" s="4">
        <v>1</v>
      </c>
      <c r="C13" s="4">
        <v>8</v>
      </c>
    </row>
    <row r="14" spans="1:3">
      <c r="A14" t="s">
        <v>27</v>
      </c>
      <c r="B14" s="4">
        <v>1</v>
      </c>
      <c r="C14" s="4">
        <v>5</v>
      </c>
    </row>
    <row r="15" spans="1:3">
      <c r="A15" t="s">
        <v>28</v>
      </c>
      <c r="B15" s="4">
        <v>4</v>
      </c>
      <c r="C15" s="4">
        <v>1</v>
      </c>
    </row>
    <row r="16" spans="1:3">
      <c r="A16" t="s">
        <v>29</v>
      </c>
      <c r="B16" s="4">
        <v>2</v>
      </c>
      <c r="C16" s="4">
        <v>3</v>
      </c>
    </row>
    <row r="17" spans="1:3">
      <c r="A17" t="s">
        <v>30</v>
      </c>
      <c r="B17" s="4">
        <v>6</v>
      </c>
      <c r="C17" s="4">
        <v>1</v>
      </c>
    </row>
    <row r="18" spans="1:3">
      <c r="A18" t="s">
        <v>31</v>
      </c>
      <c r="B18" s="4">
        <v>8</v>
      </c>
      <c r="C18" s="4">
        <v>1</v>
      </c>
    </row>
    <row r="19" spans="1:3">
      <c r="A19" t="s">
        <v>32</v>
      </c>
      <c r="B19" s="4">
        <v>2</v>
      </c>
      <c r="C19" s="4">
        <v>3</v>
      </c>
    </row>
    <row r="20" spans="1:3">
      <c r="A20" t="s">
        <v>33</v>
      </c>
      <c r="B20" s="4">
        <v>1</v>
      </c>
      <c r="C20" s="4">
        <v>10</v>
      </c>
    </row>
    <row r="21" spans="1:3">
      <c r="A21" t="s">
        <v>34</v>
      </c>
      <c r="B21" s="4">
        <v>6</v>
      </c>
      <c r="C21" s="4">
        <v>1</v>
      </c>
    </row>
    <row r="22" spans="1:3">
      <c r="A22" t="s">
        <v>35</v>
      </c>
      <c r="B22" s="4">
        <v>4</v>
      </c>
      <c r="C22" s="4">
        <v>1</v>
      </c>
    </row>
    <row r="23" spans="1:3">
      <c r="A23" t="s">
        <v>36</v>
      </c>
      <c r="B23" s="4">
        <v>6</v>
      </c>
      <c r="C23" s="4">
        <v>1</v>
      </c>
    </row>
    <row r="24" spans="1:3">
      <c r="A24" t="s">
        <v>37</v>
      </c>
      <c r="B24" s="4">
        <v>4</v>
      </c>
      <c r="C24" s="4">
        <v>1</v>
      </c>
    </row>
    <row r="25" spans="1:3">
      <c r="A25" t="s">
        <v>38</v>
      </c>
      <c r="B25" s="4">
        <v>2</v>
      </c>
      <c r="C25" s="4">
        <v>4</v>
      </c>
    </row>
    <row r="26" spans="1:3">
      <c r="A26" t="s">
        <v>39</v>
      </c>
      <c r="B26" s="4">
        <v>2</v>
      </c>
      <c r="C26" s="4">
        <v>4</v>
      </c>
    </row>
    <row r="27" spans="1:3">
      <c r="A27" t="s">
        <v>40</v>
      </c>
      <c r="B27" s="4">
        <v>1</v>
      </c>
      <c r="C27" s="4">
        <v>8</v>
      </c>
    </row>
    <row r="28" spans="1:3">
      <c r="A28" t="s">
        <v>41</v>
      </c>
      <c r="B28" s="4">
        <v>2</v>
      </c>
      <c r="C28" s="4">
        <v>4</v>
      </c>
    </row>
    <row r="29" spans="1:3">
      <c r="A29" t="s">
        <v>42</v>
      </c>
      <c r="B29" s="4">
        <v>1</v>
      </c>
      <c r="C29" s="4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J22"/>
  <sheetViews>
    <sheetView workbookViewId="0">
      <selection activeCell="B2" sqref="B2"/>
    </sheetView>
  </sheetViews>
  <sheetFormatPr defaultColWidth="8.85546875" defaultRowHeight="12.75"/>
  <cols>
    <col min="1" max="1" width="25.42578125" style="10" customWidth="1"/>
    <col min="2" max="16384" width="8.85546875" style="10"/>
  </cols>
  <sheetData>
    <row r="1" spans="1:10">
      <c r="A1" s="10" t="s">
        <v>347</v>
      </c>
      <c r="B1" s="10">
        <f>'Current Board'!U13</f>
        <v>100</v>
      </c>
    </row>
    <row r="2" spans="1:10">
      <c r="A2" s="10" t="s">
        <v>348</v>
      </c>
      <c r="B2" s="31"/>
    </row>
    <row r="3" spans="1:10">
      <c r="A3" s="10" t="s">
        <v>346</v>
      </c>
      <c r="B3" s="10">
        <f ca="1">RANDBETWEEN(2,B1+1)</f>
        <v>6</v>
      </c>
    </row>
    <row r="5" spans="1:10" s="44" customFormat="1">
      <c r="A5" s="44" t="s">
        <v>328</v>
      </c>
    </row>
    <row r="6" spans="1:10" s="44" customFormat="1">
      <c r="A6" s="44" t="s">
        <v>329</v>
      </c>
      <c r="B6" s="45">
        <f>COUNTIF('Current Board'!R6:X6,"")</f>
        <v>7</v>
      </c>
    </row>
    <row r="7" spans="1:10">
      <c r="J7" s="35" t="s">
        <v>355</v>
      </c>
    </row>
    <row r="8" spans="1:10">
      <c r="B8" s="25" t="s">
        <v>330</v>
      </c>
      <c r="C8" s="25" t="s">
        <v>331</v>
      </c>
      <c r="D8" s="25" t="s">
        <v>332</v>
      </c>
      <c r="E8" s="25" t="s">
        <v>333</v>
      </c>
      <c r="F8" s="25" t="s">
        <v>334</v>
      </c>
      <c r="G8" s="25" t="s">
        <v>335</v>
      </c>
      <c r="H8" s="25" t="s">
        <v>336</v>
      </c>
      <c r="J8" s="10" t="s">
        <v>350</v>
      </c>
    </row>
    <row r="9" spans="1:10">
      <c r="A9" s="10" t="s">
        <v>338</v>
      </c>
      <c r="B9" s="25"/>
      <c r="C9" s="25"/>
      <c r="D9" s="25"/>
      <c r="E9" s="25"/>
      <c r="F9" s="25"/>
      <c r="G9" s="25"/>
      <c r="H9" s="25"/>
      <c r="J9" s="10" t="s">
        <v>352</v>
      </c>
    </row>
    <row r="10" spans="1:10">
      <c r="A10" s="10" t="s">
        <v>339</v>
      </c>
      <c r="B10" s="25"/>
      <c r="C10" s="25"/>
      <c r="D10" s="25"/>
      <c r="E10" s="25"/>
      <c r="F10" s="25"/>
      <c r="G10" s="25"/>
      <c r="H10" s="25"/>
      <c r="J10" s="10" t="s">
        <v>350</v>
      </c>
    </row>
    <row r="11" spans="1:10">
      <c r="A11" s="10" t="s">
        <v>340</v>
      </c>
      <c r="B11" s="32" t="str">
        <f>IF(B9&lt;&gt;"",B9,IF(B10&lt;&gt;"",B10,""))</f>
        <v/>
      </c>
      <c r="C11" s="32" t="str">
        <f t="shared" ref="C11:H11" si="0">IF(C9&lt;&gt;"",C9,IF(C10&lt;&gt;"",C10,""))</f>
        <v/>
      </c>
      <c r="D11" s="32" t="str">
        <f t="shared" si="0"/>
        <v/>
      </c>
      <c r="E11" s="32" t="str">
        <f t="shared" si="0"/>
        <v/>
      </c>
      <c r="F11" s="32" t="str">
        <f t="shared" si="0"/>
        <v/>
      </c>
      <c r="G11" s="32" t="str">
        <f t="shared" si="0"/>
        <v/>
      </c>
      <c r="H11" s="32" t="str">
        <f t="shared" si="0"/>
        <v/>
      </c>
      <c r="J11" s="10" t="s">
        <v>353</v>
      </c>
    </row>
    <row r="12" spans="1:10">
      <c r="A12" s="33" t="s">
        <v>351</v>
      </c>
      <c r="B12" s="34" t="e">
        <f ca="1">LEFT(VLOOKUP(RANDBETWEEN(1,$B$2),'Tile Availability'!$F:$G,2,FALSE),1)</f>
        <v>#NUM!</v>
      </c>
      <c r="C12" s="34" t="e">
        <f ca="1">LEFT(VLOOKUP(RANDBETWEEN(1,$B$2),'Tile Availability'!$F:$G,2,FALSE),1)</f>
        <v>#NUM!</v>
      </c>
      <c r="D12" s="34" t="e">
        <f ca="1">LEFT(VLOOKUP(RANDBETWEEN(1,$B$2),'Tile Availability'!$F:$G,2,FALSE),1)</f>
        <v>#NUM!</v>
      </c>
      <c r="E12" s="34" t="e">
        <f ca="1">LEFT(VLOOKUP(RANDBETWEEN(1,$B$2),'Tile Availability'!$F:$G,2,FALSE),1)</f>
        <v>#NUM!</v>
      </c>
      <c r="F12" s="34" t="e">
        <f ca="1">LEFT(VLOOKUP(RANDBETWEEN(1,$B$2),'Tile Availability'!$F:$G,2,FALSE),1)</f>
        <v>#NUM!</v>
      </c>
      <c r="G12" s="34" t="e">
        <f ca="1">LEFT(VLOOKUP(RANDBETWEEN(1,$B$2),'Tile Availability'!$F:$G,2,FALSE),1)</f>
        <v>#NUM!</v>
      </c>
      <c r="H12" s="34" t="e">
        <f ca="1">LEFT(VLOOKUP(RANDBETWEEN(1,$B$2),'Tile Availability'!$F:$G,2,FALSE),1)</f>
        <v>#NUM!</v>
      </c>
      <c r="J12" s="10" t="s">
        <v>349</v>
      </c>
    </row>
    <row r="13" spans="1:10">
      <c r="A13" s="10" t="s">
        <v>372</v>
      </c>
      <c r="B13" s="25" t="str">
        <f>IF(ISERROR(B11),"",IF('Current Board'!$U$12=1,IF('Prior Board'!R23="","",B11),B11))</f>
        <v/>
      </c>
      <c r="C13" s="25" t="str">
        <f>IF(ISERROR(C11),"",IF('Current Board'!$U$12=1,IF('Prior Board'!S23="","",C11),C11))</f>
        <v/>
      </c>
      <c r="D13" s="25" t="str">
        <f>IF(ISERROR(D11),"",IF('Current Board'!$U$12=1,IF('Prior Board'!T23="","",D11),D11))</f>
        <v/>
      </c>
      <c r="E13" s="25" t="str">
        <f>IF(ISERROR(E11),"",IF('Current Board'!$U$12=1,IF('Prior Board'!U23="","",E11),E11))</f>
        <v/>
      </c>
      <c r="F13" s="25" t="str">
        <f>IF(ISERROR(F11),"",IF('Current Board'!$U$12=1,IF('Prior Board'!V23="","",F11),F11))</f>
        <v/>
      </c>
      <c r="G13" s="25" t="str">
        <f>IF(ISERROR(G11),"",IF('Current Board'!$U$12=1,IF('Prior Board'!W23="","",G11),G11))</f>
        <v/>
      </c>
      <c r="H13" s="25" t="str">
        <f>IF(ISERROR(H11),"",IF('Current Board'!$U$12=1,IF('Prior Board'!X23="","",H11),H11))</f>
        <v/>
      </c>
      <c r="J13" s="10" t="s">
        <v>354</v>
      </c>
    </row>
    <row r="14" spans="1:10" s="44" customFormat="1">
      <c r="A14" s="44" t="s">
        <v>337</v>
      </c>
    </row>
    <row r="15" spans="1:10" s="44" customFormat="1">
      <c r="A15" s="44" t="s">
        <v>329</v>
      </c>
      <c r="B15" s="45">
        <f>COUNTIF('Current Board'!R11:X11,"")</f>
        <v>7</v>
      </c>
    </row>
    <row r="17" spans="1:8">
      <c r="B17" s="25" t="s">
        <v>330</v>
      </c>
      <c r="C17" s="25" t="s">
        <v>331</v>
      </c>
      <c r="D17" s="25" t="s">
        <v>332</v>
      </c>
      <c r="E17" s="25" t="s">
        <v>333</v>
      </c>
      <c r="F17" s="25" t="s">
        <v>334</v>
      </c>
      <c r="G17" s="25" t="s">
        <v>335</v>
      </c>
      <c r="H17" s="25" t="s">
        <v>336</v>
      </c>
    </row>
    <row r="18" spans="1:8">
      <c r="A18" s="10" t="s">
        <v>338</v>
      </c>
      <c r="B18" s="25"/>
      <c r="C18" s="25"/>
      <c r="D18" s="25"/>
      <c r="E18" s="25"/>
      <c r="F18" s="25"/>
      <c r="G18" s="25"/>
      <c r="H18" s="25"/>
    </row>
    <row r="19" spans="1:8">
      <c r="A19" s="10" t="s">
        <v>339</v>
      </c>
      <c r="B19" s="25"/>
      <c r="C19" s="25"/>
      <c r="D19" s="25"/>
      <c r="E19" s="25"/>
      <c r="F19" s="25"/>
      <c r="G19" s="25"/>
      <c r="H19" s="25"/>
    </row>
    <row r="20" spans="1:8">
      <c r="A20" s="10" t="s">
        <v>340</v>
      </c>
      <c r="B20" s="32" t="str">
        <f>IF(B18&lt;&gt;"",B18,IF(B19&lt;&gt;"",B19,""))</f>
        <v/>
      </c>
      <c r="C20" s="32" t="str">
        <f t="shared" ref="C20" si="1">IF(C18&lt;&gt;"",C18,IF(C19&lt;&gt;"",C19,""))</f>
        <v/>
      </c>
      <c r="D20" s="32" t="str">
        <f t="shared" ref="D20" si="2">IF(D18&lt;&gt;"",D18,IF(D19&lt;&gt;"",D19,""))</f>
        <v/>
      </c>
      <c r="E20" s="32" t="str">
        <f t="shared" ref="E20" si="3">IF(E18&lt;&gt;"",E18,IF(E19&lt;&gt;"",E19,""))</f>
        <v/>
      </c>
      <c r="F20" s="32" t="str">
        <f t="shared" ref="F20" si="4">IF(F18&lt;&gt;"",F18,IF(F19&lt;&gt;"",F19,""))</f>
        <v/>
      </c>
      <c r="G20" s="32" t="str">
        <f t="shared" ref="G20" si="5">IF(G18&lt;&gt;"",G18,IF(G19&lt;&gt;"",G19,""))</f>
        <v/>
      </c>
      <c r="H20" s="32" t="str">
        <f t="shared" ref="H20" si="6">IF(H18&lt;&gt;"",H18,IF(H19&lt;&gt;"",H19,""))</f>
        <v/>
      </c>
    </row>
    <row r="21" spans="1:8">
      <c r="A21" s="33" t="s">
        <v>351</v>
      </c>
      <c r="B21" s="34" t="e">
        <f ca="1">LEFT(VLOOKUP(RANDBETWEEN(1,$B$2),'Tile Availability'!$F:$G,2,FALSE),1)</f>
        <v>#NUM!</v>
      </c>
      <c r="C21" s="34" t="e">
        <f ca="1">LEFT(VLOOKUP(RANDBETWEEN(1,$B$2),'Tile Availability'!$F:$G,2,FALSE),1)</f>
        <v>#NUM!</v>
      </c>
      <c r="D21" s="34" t="e">
        <f ca="1">LEFT(VLOOKUP(RANDBETWEEN(1,$B$2),'Tile Availability'!$F:$G,2,FALSE),1)</f>
        <v>#NUM!</v>
      </c>
      <c r="E21" s="34" t="e">
        <f ca="1">LEFT(VLOOKUP(RANDBETWEEN(1,$B$2),'Tile Availability'!$F:$G,2,FALSE),1)</f>
        <v>#NUM!</v>
      </c>
      <c r="F21" s="34" t="e">
        <f ca="1">LEFT(VLOOKUP(RANDBETWEEN(1,$B$2),'Tile Availability'!$F:$G,2,FALSE),1)</f>
        <v>#NUM!</v>
      </c>
      <c r="G21" s="34" t="e">
        <f ca="1">LEFT(VLOOKUP(RANDBETWEEN(1,$B$2),'Tile Availability'!$F:$G,2,FALSE),1)</f>
        <v>#NUM!</v>
      </c>
      <c r="H21" s="34" t="e">
        <f ca="1">LEFT(VLOOKUP(RANDBETWEEN(1,$B$2),'Tile Availability'!$F:$G,2,FALSE),1)</f>
        <v>#NUM!</v>
      </c>
    </row>
    <row r="22" spans="1:8">
      <c r="A22" s="10" t="s">
        <v>372</v>
      </c>
      <c r="B22" s="25" t="str">
        <f>IF(ISERROR(B20),"",IF('Current Board'!$U$12=2,IF('Prior Board'!R23="","",B20),B20))</f>
        <v/>
      </c>
      <c r="C22" s="25" t="str">
        <f>IF(ISERROR(C20),"",IF('Current Board'!$U$12=2,IF('Prior Board'!S23="","",C20),C20))</f>
        <v/>
      </c>
      <c r="D22" s="25" t="str">
        <f>IF(ISERROR(D20),"",IF('Current Board'!$U$12=2,IF('Prior Board'!T23="","",D20),D20))</f>
        <v/>
      </c>
      <c r="E22" s="25" t="str">
        <f>IF(ISERROR(E20),"",IF('Current Board'!$U$12=2,IF('Prior Board'!U23="","",E20),E20))</f>
        <v/>
      </c>
      <c r="F22" s="25" t="str">
        <f>IF(ISERROR(F20),"",IF('Current Board'!$U$12=2,IF('Prior Board'!V23="","",F20),F20))</f>
        <v/>
      </c>
      <c r="G22" s="25" t="str">
        <f>IF(ISERROR(G20),"",IF('Current Board'!$U$12=2,IF('Prior Board'!W23="","",G20),G20))</f>
        <v/>
      </c>
      <c r="H22" s="25" t="str">
        <f>IF(ISERROR(H20),"",IF('Current Board'!$U$12=2,IF('Prior Board'!X23="","",H20),H20))</f>
        <v/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Current Board</vt:lpstr>
      <vt:lpstr>Prior Board</vt:lpstr>
      <vt:lpstr>Point View</vt:lpstr>
      <vt:lpstr>Tiles Remaining</vt:lpstr>
      <vt:lpstr>Tile Availability</vt:lpstr>
      <vt:lpstr>Standard Board</vt:lpstr>
      <vt:lpstr>Standard Board Slots</vt:lpstr>
      <vt:lpstr>Standard Scrabble Tiles</vt:lpstr>
      <vt:lpstr>Draw</vt:lpstr>
      <vt:lpstr>Standard Board Scores</vt:lpstr>
      <vt:lpstr>Scorekeeping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Tam Thao Thi</dc:creator>
  <cp:lastModifiedBy>Pham, Tam Thao Thi</cp:lastModifiedBy>
  <dcterms:created xsi:type="dcterms:W3CDTF">2010-04-27T02:13:50Z</dcterms:created>
  <dcterms:modified xsi:type="dcterms:W3CDTF">2010-06-23T01:06:34Z</dcterms:modified>
</cp:coreProperties>
</file>